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65506" windowWidth="8370" windowHeight="11070" tabRatio="937" activeTab="1"/>
  </bookViews>
  <sheets>
    <sheet name="RÉSZVÉTEL" sheetId="1" r:id="rId1"/>
    <sheet name="mérkőzésrészvétel" sheetId="2" r:id="rId2"/>
    <sheet name="női MK" sheetId="3" r:id="rId3"/>
    <sheet name="férfi MK" sheetId="4" r:id="rId4"/>
    <sheet name="női" sheetId="5" r:id="rId5"/>
    <sheet name="OB II" sheetId="6" r:id="rId6"/>
    <sheet name="U19" sheetId="7" r:id="rId7"/>
    <sheet name="Női U19" sheetId="8" r:id="rId8"/>
    <sheet name="U17" sheetId="9" r:id="rId9"/>
    <sheet name="U15" sheetId="10" r:id="rId10"/>
    <sheet name="U13" sheetId="11" r:id="rId11"/>
    <sheet name="teljes fiú" sheetId="12" r:id="rId12"/>
    <sheet name="lány teljes" sheetId="13" r:id="rId13"/>
    <sheet name="női 05_től" sheetId="14" r:id="rId14"/>
    <sheet name="fiu 05_től" sheetId="15" r:id="rId15"/>
    <sheet name="FÉRFI OB " sheetId="16" r:id="rId16"/>
    <sheet name="noi OB" sheetId="17" r:id="rId17"/>
    <sheet name="fiu u19" sheetId="18" r:id="rId18"/>
    <sheet name="fiu u17" sheetId="19" r:id="rId19"/>
    <sheet name="fiu u15" sheetId="20" r:id="rId20"/>
    <sheet name="fiu u13" sheetId="21" r:id="rId21"/>
    <sheet name="meccseink 2005-2008" sheetId="22" r:id="rId22"/>
  </sheets>
  <definedNames/>
  <calcPr fullCalcOnLoad="1"/>
</workbook>
</file>

<file path=xl/comments1.xml><?xml version="1.0" encoding="utf-8"?>
<comments xmlns="http://schemas.openxmlformats.org/spreadsheetml/2006/main">
  <authors>
    <author>Milka</author>
  </authors>
  <commentList>
    <comment ref="AX2" authorId="0">
      <text>
        <r>
          <rPr>
            <b/>
            <sz val="9"/>
            <rFont val="Tahoma"/>
            <family val="0"/>
          </rPr>
          <t>szülő meccs is számít!</t>
        </r>
      </text>
    </comment>
  </commentList>
</comments>
</file>

<file path=xl/comments12.xml><?xml version="1.0" encoding="utf-8"?>
<comments xmlns="http://schemas.openxmlformats.org/spreadsheetml/2006/main">
  <authors>
    <author>Vars?nyi Zsuzsanna</author>
  </authors>
  <commentList>
    <comment ref="G1" authorId="0">
      <text>
        <r>
          <rPr>
            <b/>
            <sz val="8"/>
            <rFont val="Tahoma"/>
            <family val="0"/>
          </rPr>
          <t>bajnokságok száma</t>
        </r>
      </text>
    </comment>
  </commentList>
</comments>
</file>

<file path=xl/comments7.xml><?xml version="1.0" encoding="utf-8"?>
<comments xmlns="http://schemas.openxmlformats.org/spreadsheetml/2006/main">
  <authors>
    <author>Milka</author>
  </authors>
  <commentList>
    <comment ref="AB9" authorId="0">
      <text>
        <r>
          <rPr>
            <b/>
            <sz val="9"/>
            <rFont val="Tahoma"/>
            <family val="0"/>
          </rPr>
          <t>büntető belőve</t>
        </r>
      </text>
    </comment>
    <comment ref="AA17" authorId="0">
      <text>
        <r>
          <rPr>
            <b/>
            <sz val="9"/>
            <rFont val="Tahoma"/>
            <family val="0"/>
          </rPr>
          <t>benne 1 büntető</t>
        </r>
      </text>
    </comment>
  </commentList>
</comments>
</file>

<file path=xl/comments9.xml><?xml version="1.0" encoding="utf-8"?>
<comments xmlns="http://schemas.openxmlformats.org/spreadsheetml/2006/main">
  <authors>
    <author>Vars?nyi Zsuzsanna</author>
  </authors>
  <commentList>
    <comment ref="G1" authorId="0">
      <text>
        <r>
          <rPr>
            <b/>
            <sz val="8"/>
            <rFont val="Tahoma"/>
            <family val="0"/>
          </rPr>
          <t>Varsányi Zsuzsanna:</t>
        </r>
        <r>
          <rPr>
            <sz val="8"/>
            <rFont val="Tahoma"/>
            <family val="0"/>
          </rPr>
          <t xml:space="preserve">
játék nélkül</t>
        </r>
      </text>
    </comment>
  </commentList>
</comments>
</file>

<file path=xl/sharedStrings.xml><?xml version="1.0" encoding="utf-8"?>
<sst xmlns="http://schemas.openxmlformats.org/spreadsheetml/2006/main" count="1103" uniqueCount="255">
  <si>
    <t>név</t>
  </si>
  <si>
    <t>Champier Mihály</t>
  </si>
  <si>
    <t>Csordás Tamás</t>
  </si>
  <si>
    <t>Fábián Márton</t>
  </si>
  <si>
    <t>Frischmann Bálint</t>
  </si>
  <si>
    <t>Jani Sándor</t>
  </si>
  <si>
    <t>Németh Zoltán</t>
  </si>
  <si>
    <t>Rácz Ágoston</t>
  </si>
  <si>
    <t>Rácz Zsombor</t>
  </si>
  <si>
    <t>Téglás Bence</t>
  </si>
  <si>
    <t>Ares</t>
  </si>
  <si>
    <t>Triton</t>
  </si>
  <si>
    <t>Szolnok</t>
  </si>
  <si>
    <t>Baja</t>
  </si>
  <si>
    <t>Veszprém</t>
  </si>
  <si>
    <t>össz pont</t>
  </si>
  <si>
    <t>Radácsi Brigitta</t>
  </si>
  <si>
    <t>Hotz Evelin</t>
  </si>
  <si>
    <t>Frischmann Flóra</t>
  </si>
  <si>
    <t>Eger</t>
  </si>
  <si>
    <t>SZPK</t>
  </si>
  <si>
    <t>Aradi Márk</t>
  </si>
  <si>
    <t>Aradi Norbert</t>
  </si>
  <si>
    <t>Bódi Norbert</t>
  </si>
  <si>
    <t>Erdősi Bóta Bence</t>
  </si>
  <si>
    <t>Farsang Bence</t>
  </si>
  <si>
    <t>Gorzó János</t>
  </si>
  <si>
    <t>Hotz Erik</t>
  </si>
  <si>
    <t>Müller Bennó</t>
  </si>
  <si>
    <t>Rácz Doma</t>
  </si>
  <si>
    <t>Rothmerer Máté</t>
  </si>
  <si>
    <t>Szentkúti Frigyes</t>
  </si>
  <si>
    <t>Sztrókay Gábor</t>
  </si>
  <si>
    <t>WS</t>
  </si>
  <si>
    <t>Krokik</t>
  </si>
  <si>
    <t>Debrecen</t>
  </si>
  <si>
    <t>SzPK</t>
  </si>
  <si>
    <t>Kyriakidis Vito</t>
  </si>
  <si>
    <t>IBK</t>
  </si>
  <si>
    <t>Torpedó</t>
  </si>
  <si>
    <t>Szhely</t>
  </si>
  <si>
    <t>Kiss Dániel</t>
  </si>
  <si>
    <t>Illés Károly</t>
  </si>
  <si>
    <t>kap</t>
  </si>
  <si>
    <t>Kovács Péter</t>
  </si>
  <si>
    <t>gól</t>
  </si>
  <si>
    <t>Sófi Donát</t>
  </si>
  <si>
    <t>Rácz Domokos</t>
  </si>
  <si>
    <t>Sztókay Gábor</t>
  </si>
  <si>
    <t>meccs</t>
  </si>
  <si>
    <t>öp</t>
  </si>
  <si>
    <t>végeredmény</t>
  </si>
  <si>
    <t>Név</t>
  </si>
  <si>
    <t>összpont</t>
  </si>
  <si>
    <t>assz</t>
  </si>
  <si>
    <t>lőtt</t>
  </si>
  <si>
    <t>kapott</t>
  </si>
  <si>
    <t>összp</t>
  </si>
  <si>
    <t>Tamás Eszter</t>
  </si>
  <si>
    <t>Kocsis Regina</t>
  </si>
  <si>
    <t>Szarvas Vera</t>
  </si>
  <si>
    <t>Saranyik Petra</t>
  </si>
  <si>
    <t>Andráskó Anna</t>
  </si>
  <si>
    <t>Rékási Kriszti</t>
  </si>
  <si>
    <t>Jetzin Viven</t>
  </si>
  <si>
    <t>SZPk</t>
  </si>
  <si>
    <t>ARES</t>
  </si>
  <si>
    <t>Debr.</t>
  </si>
  <si>
    <t>Leidal Tamás</t>
  </si>
  <si>
    <t xml:space="preserve">U17: 91 </t>
  </si>
  <si>
    <t>Sutue Márk</t>
  </si>
  <si>
    <t>Egri Dávid</t>
  </si>
  <si>
    <t>Radványi Balázs</t>
  </si>
  <si>
    <t>DK</t>
  </si>
  <si>
    <t>Jetzin Vivien</t>
  </si>
  <si>
    <t>Czeti Ágnes</t>
  </si>
  <si>
    <t>Miskolc</t>
  </si>
  <si>
    <t>Szeged</t>
  </si>
  <si>
    <t>Rudas</t>
  </si>
  <si>
    <t>Kecsk.</t>
  </si>
  <si>
    <t>Torp.</t>
  </si>
  <si>
    <t>Diam.</t>
  </si>
  <si>
    <t>Diamon.</t>
  </si>
  <si>
    <t>U15: 93</t>
  </si>
  <si>
    <t>U13: 95</t>
  </si>
  <si>
    <t>Pobori Csaba</t>
  </si>
  <si>
    <t>Rothemel Máté</t>
  </si>
  <si>
    <t>Dziewonski Michal</t>
  </si>
  <si>
    <t>Kende Marcell</t>
  </si>
  <si>
    <t>Kovács Gábor</t>
  </si>
  <si>
    <t>Szabó Zoltán</t>
  </si>
  <si>
    <t>Balogh Barnabás</t>
  </si>
  <si>
    <t xml:space="preserve">Eger </t>
  </si>
  <si>
    <t>öngól</t>
  </si>
  <si>
    <t>Kecskemét</t>
  </si>
  <si>
    <t>Donáth Áron</t>
  </si>
  <si>
    <t>assziszt</t>
  </si>
  <si>
    <t>összes</t>
  </si>
  <si>
    <t>Falusi-Tóth Zoltán</t>
  </si>
  <si>
    <t>White Sharks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</si>
  <si>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</si>
  <si>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</si>
  <si>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</si>
  <si>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</si>
  <si>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</si>
  <si>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</si>
  <si>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</si>
  <si>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</si>
  <si>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</si>
  <si>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1.hét</t>
  </si>
  <si>
    <t>2.hét</t>
  </si>
  <si>
    <t>3.hét</t>
  </si>
  <si>
    <t>4.hét</t>
  </si>
  <si>
    <t>5.hét</t>
  </si>
  <si>
    <t>Kyriakidilis Vito</t>
  </si>
  <si>
    <t>Dziewonski Michael</t>
  </si>
  <si>
    <t>Kende Marci</t>
  </si>
  <si>
    <t>Czeti Ági</t>
  </si>
  <si>
    <t>Lukács Anita</t>
  </si>
  <si>
    <t>Szarvas Veronika</t>
  </si>
  <si>
    <t>Teleki Borbála</t>
  </si>
  <si>
    <t>Varsányi Zsuzsanna</t>
  </si>
  <si>
    <t>Suteu Márk</t>
  </si>
  <si>
    <t>Király Gergő</t>
  </si>
  <si>
    <t>Teleki Bori</t>
  </si>
  <si>
    <t>András Ádám</t>
  </si>
  <si>
    <t>Prágai András</t>
  </si>
  <si>
    <t>Bujanovics Bori</t>
  </si>
  <si>
    <t>18 meccs</t>
  </si>
  <si>
    <t>3 meccs</t>
  </si>
  <si>
    <t>10 meccs</t>
  </si>
  <si>
    <t>12 meccs</t>
  </si>
  <si>
    <t>2007/2008</t>
  </si>
  <si>
    <t>2006/2007</t>
  </si>
  <si>
    <t>2005/2006</t>
  </si>
  <si>
    <t>női mk</t>
  </si>
  <si>
    <t>férfi mk</t>
  </si>
  <si>
    <t>női ob</t>
  </si>
  <si>
    <t>férfi ob</t>
  </si>
  <si>
    <t>női u19</t>
  </si>
  <si>
    <t>férfi u19</t>
  </si>
  <si>
    <t>u17</t>
  </si>
  <si>
    <t>u15</t>
  </si>
  <si>
    <t>u13</t>
  </si>
  <si>
    <t>győzelmek</t>
  </si>
  <si>
    <t>MECCSEK</t>
  </si>
  <si>
    <t>lőtt gólok</t>
  </si>
  <si>
    <t>döntetlenek</t>
  </si>
  <si>
    <t>kapott gólok</t>
  </si>
  <si>
    <t>vereség</t>
  </si>
  <si>
    <t>U15 nélkül</t>
  </si>
  <si>
    <t>totál</t>
  </si>
  <si>
    <t>szül.év</t>
  </si>
  <si>
    <t>össz</t>
  </si>
  <si>
    <t>Harmat Anna</t>
  </si>
  <si>
    <t>Apostol Ágnes</t>
  </si>
  <si>
    <t>Acsai Renáta</t>
  </si>
  <si>
    <t>Merész Gabriella</t>
  </si>
  <si>
    <t>Lugasi Vanda</t>
  </si>
  <si>
    <t>Solymár Fanni</t>
  </si>
  <si>
    <t>utolsó módosítás</t>
  </si>
  <si>
    <t>Női összes:</t>
  </si>
  <si>
    <t>Erdős Bóta Bence</t>
  </si>
  <si>
    <t>Kardos Gábor</t>
  </si>
  <si>
    <t>Faludi Bence</t>
  </si>
  <si>
    <t>Váradi  Márk</t>
  </si>
  <si>
    <t xml:space="preserve">Létay Gáspár </t>
  </si>
  <si>
    <t>Váradi Attila</t>
  </si>
  <si>
    <t>Szalai László</t>
  </si>
  <si>
    <t>Máté Csaba</t>
  </si>
  <si>
    <t>Surányi Gábor</t>
  </si>
  <si>
    <t>Köszegi Dániel</t>
  </si>
  <si>
    <t>Sal Máté</t>
  </si>
  <si>
    <t>Németh Róbert</t>
  </si>
  <si>
    <t>Szántó Péter</t>
  </si>
  <si>
    <t>Albert Attila</t>
  </si>
  <si>
    <t>Kiss Marcell</t>
  </si>
  <si>
    <t>Papp Bence</t>
  </si>
  <si>
    <t>Fekete Balázs</t>
  </si>
  <si>
    <t>Lesti Bendegúz</t>
  </si>
  <si>
    <t>Schiffer Ferenc</t>
  </si>
  <si>
    <t>Szente Norbert</t>
  </si>
  <si>
    <t>Tartott Roland</t>
  </si>
  <si>
    <t>Kerékgyártó Botond</t>
  </si>
  <si>
    <t>Kerékgyártó Kolos</t>
  </si>
  <si>
    <t>Kutassy Krisztián</t>
  </si>
  <si>
    <t>2005/2006 - OB III - 7. hely</t>
  </si>
  <si>
    <t>2006/2007 - OB II - 6. hely</t>
  </si>
  <si>
    <t>2005/2006 - OB</t>
  </si>
  <si>
    <t>2006/2007 - OB</t>
  </si>
  <si>
    <t>2007/2008 - OB</t>
  </si>
  <si>
    <t>2006/2007 - bronzérem</t>
  </si>
  <si>
    <t>nem indultunk</t>
  </si>
  <si>
    <t>Várady Márk</t>
  </si>
  <si>
    <t>Rékási Krisztina</t>
  </si>
  <si>
    <t>Dziewonski Mikal</t>
  </si>
  <si>
    <t>Bujanics Borbála</t>
  </si>
  <si>
    <t>Vajda Krisztina</t>
  </si>
  <si>
    <t>Bujanoics Bori</t>
  </si>
  <si>
    <t>Vajda Kriszti</t>
  </si>
  <si>
    <t xml:space="preserve">2007/2008 - OB </t>
  </si>
  <si>
    <t>Ádám András</t>
  </si>
  <si>
    <t>Paskuj Benedek</t>
  </si>
  <si>
    <t>gól össz</t>
  </si>
  <si>
    <t>a.össz</t>
  </si>
  <si>
    <t>13 meccs</t>
  </si>
  <si>
    <t>a össz</t>
  </si>
  <si>
    <t>2005/2006 III.hely</t>
  </si>
  <si>
    <t>2005/2006 II. hely</t>
  </si>
  <si>
    <t>2005/2006 - III. hely</t>
  </si>
  <si>
    <t>2006/2007 - II. hely</t>
  </si>
  <si>
    <t>2006/2007 - I. hely</t>
  </si>
  <si>
    <t>eredmények</t>
  </si>
  <si>
    <t>II.</t>
  </si>
  <si>
    <t>IV.</t>
  </si>
  <si>
    <t>III.</t>
  </si>
  <si>
    <t>VII.</t>
  </si>
  <si>
    <t>I.</t>
  </si>
  <si>
    <t>V.</t>
  </si>
  <si>
    <t>Diamonds</t>
  </si>
  <si>
    <t>június</t>
  </si>
  <si>
    <t>19.</t>
  </si>
  <si>
    <t>20.</t>
  </si>
  <si>
    <t>21.</t>
  </si>
  <si>
    <t>EZÜSTÉREM</t>
  </si>
  <si>
    <t>14 meccs/ 13 lejátszott</t>
  </si>
  <si>
    <t>Csorba Gellért</t>
  </si>
  <si>
    <t>3.</t>
  </si>
  <si>
    <t>2.</t>
  </si>
  <si>
    <t>1.</t>
  </si>
  <si>
    <t>4.</t>
  </si>
  <si>
    <t>átlag</t>
  </si>
  <si>
    <t>Pafféri András</t>
  </si>
  <si>
    <t>Szili-Török Tamás</t>
  </si>
  <si>
    <t>mérk.szám</t>
  </si>
  <si>
    <t>Rothermel Máté</t>
  </si>
  <si>
    <t>2006/2007 IV. hely, MK</t>
  </si>
  <si>
    <t>2007/2008 OB III., MK, U19 II.</t>
  </si>
  <si>
    <t>Gól össz</t>
  </si>
  <si>
    <t>assziszt össz</t>
  </si>
  <si>
    <t>2007/2008 I. hely</t>
  </si>
  <si>
    <t>Tilk Zsuzsi</t>
  </si>
  <si>
    <t>E</t>
  </si>
  <si>
    <t>L</t>
  </si>
  <si>
    <t>K</t>
  </si>
  <si>
    <t>ö</t>
  </si>
  <si>
    <t>u19</t>
  </si>
  <si>
    <t>OBII</t>
  </si>
  <si>
    <t>MK</t>
  </si>
  <si>
    <t>női U19</t>
  </si>
  <si>
    <t>női OB</t>
  </si>
  <si>
    <t>Női MK</t>
  </si>
  <si>
    <t>F</t>
  </si>
  <si>
    <t>Eisenmann Soma</t>
  </si>
  <si>
    <t>passz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</si>
</sst>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26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0"/>
      <color indexed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16"/>
      <name val="Arial"/>
      <family val="0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2"/>
      <name val="Arial"/>
      <family val="0"/>
    </font>
    <font>
      <sz val="12"/>
      <color indexed="16"/>
      <name val="Arial"/>
      <family val="2"/>
    </font>
    <font>
      <sz val="12"/>
      <color indexed="47"/>
      <name val="Arial"/>
      <family val="2"/>
    </font>
    <font>
      <b/>
      <sz val="11"/>
      <color indexed="10"/>
      <name val="Arial"/>
      <family val="2"/>
    </font>
    <font>
      <b/>
      <sz val="9"/>
      <name val="Tahoma"/>
      <family val="0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9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4" borderId="2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30" xfId="0" applyFont="1" applyFill="1" applyBorder="1" applyAlignment="1" applyProtection="1">
      <alignment/>
      <protection/>
    </xf>
    <xf numFmtId="0" fontId="9" fillId="4" borderId="31" xfId="0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4" borderId="3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4" borderId="33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30" xfId="0" applyFont="1" applyFill="1" applyBorder="1" applyAlignment="1" applyProtection="1">
      <alignment/>
      <protection/>
    </xf>
    <xf numFmtId="0" fontId="9" fillId="2" borderId="31" xfId="0" applyFont="1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3" fillId="3" borderId="31" xfId="0" applyFont="1" applyFill="1" applyBorder="1" applyAlignment="1" applyProtection="1">
      <alignment/>
      <protection/>
    </xf>
    <xf numFmtId="0" fontId="0" fillId="3" borderId="33" xfId="0" applyFont="1" applyFill="1" applyBorder="1" applyAlignment="1" applyProtection="1">
      <alignment/>
      <protection/>
    </xf>
    <xf numFmtId="0" fontId="0" fillId="3" borderId="35" xfId="0" applyFont="1" applyFill="1" applyBorder="1" applyAlignment="1" applyProtection="1">
      <alignment/>
      <protection/>
    </xf>
    <xf numFmtId="0" fontId="13" fillId="4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/>
      <protection/>
    </xf>
    <xf numFmtId="0" fontId="9" fillId="4" borderId="36" xfId="0" applyFont="1" applyFill="1" applyBorder="1" applyAlignment="1" applyProtection="1">
      <alignment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0" fontId="9" fillId="4" borderId="6" xfId="0" applyFont="1" applyFill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9" fillId="4" borderId="13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9" fillId="4" borderId="25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12" fillId="0" borderId="26" xfId="0" applyFont="1" applyFill="1" applyBorder="1" applyAlignment="1" applyProtection="1">
      <alignment/>
      <protection/>
    </xf>
    <xf numFmtId="0" fontId="12" fillId="4" borderId="26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4" borderId="24" xfId="0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4" borderId="49" xfId="0" applyFont="1" applyFill="1" applyBorder="1" applyAlignment="1" applyProtection="1">
      <alignment/>
      <protection/>
    </xf>
    <xf numFmtId="0" fontId="9" fillId="0" borderId="47" xfId="0" applyFont="1" applyFill="1" applyBorder="1" applyAlignment="1" applyProtection="1">
      <alignment/>
      <protection/>
    </xf>
    <xf numFmtId="0" fontId="9" fillId="0" borderId="48" xfId="0" applyFont="1" applyFill="1" applyBorder="1" applyAlignment="1" applyProtection="1">
      <alignment/>
      <protection/>
    </xf>
    <xf numFmtId="0" fontId="9" fillId="0" borderId="47" xfId="0" applyFont="1" applyBorder="1" applyAlignment="1" applyProtection="1">
      <alignment/>
      <protection/>
    </xf>
    <xf numFmtId="0" fontId="12" fillId="0" borderId="47" xfId="0" applyFont="1" applyFill="1" applyBorder="1" applyAlignment="1" applyProtection="1">
      <alignment/>
      <protection/>
    </xf>
    <xf numFmtId="0" fontId="12" fillId="4" borderId="47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4" borderId="50" xfId="0" applyFont="1" applyFill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4" borderId="52" xfId="0" applyFont="1" applyFill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5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2" fillId="4" borderId="1" xfId="0" applyFont="1" applyFill="1" applyBorder="1" applyAlignment="1" applyProtection="1">
      <alignment/>
      <protection/>
    </xf>
    <xf numFmtId="0" fontId="0" fillId="4" borderId="34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9" fillId="2" borderId="25" xfId="0" applyFont="1" applyFill="1" applyBorder="1" applyAlignment="1" applyProtection="1">
      <alignment/>
      <protection/>
    </xf>
    <xf numFmtId="0" fontId="9" fillId="2" borderId="26" xfId="0" applyFont="1" applyFill="1" applyBorder="1" applyAlignment="1" applyProtection="1">
      <alignment/>
      <protection/>
    </xf>
    <xf numFmtId="0" fontId="9" fillId="2" borderId="29" xfId="0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/>
      <protection/>
    </xf>
    <xf numFmtId="0" fontId="12" fillId="4" borderId="2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13" fillId="4" borderId="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/>
      <protection/>
    </xf>
    <xf numFmtId="0" fontId="12" fillId="2" borderId="2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/>
    </xf>
    <xf numFmtId="0" fontId="12" fillId="2" borderId="30" xfId="0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left"/>
      <protection/>
    </xf>
    <xf numFmtId="0" fontId="9" fillId="4" borderId="42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12" fillId="0" borderId="41" xfId="0" applyFont="1" applyFill="1" applyBorder="1" applyAlignment="1" applyProtection="1">
      <alignment/>
      <protection/>
    </xf>
    <xf numFmtId="0" fontId="12" fillId="4" borderId="42" xfId="0" applyFont="1" applyFill="1" applyBorder="1" applyAlignment="1" applyProtection="1">
      <alignment/>
      <protection/>
    </xf>
    <xf numFmtId="0" fontId="0" fillId="4" borderId="41" xfId="0" applyFont="1" applyFill="1" applyBorder="1" applyAlignment="1" applyProtection="1">
      <alignment/>
      <protection/>
    </xf>
    <xf numFmtId="0" fontId="0" fillId="4" borderId="44" xfId="0" applyFont="1" applyFill="1" applyBorder="1" applyAlignment="1" applyProtection="1">
      <alignment/>
      <protection/>
    </xf>
    <xf numFmtId="0" fontId="0" fillId="4" borderId="42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/>
      <protection/>
    </xf>
    <xf numFmtId="0" fontId="9" fillId="0" borderId="47" xfId="0" applyFont="1" applyFill="1" applyBorder="1" applyAlignment="1" applyProtection="1">
      <alignment horizontal="center"/>
      <protection/>
    </xf>
    <xf numFmtId="0" fontId="9" fillId="4" borderId="53" xfId="0" applyFont="1" applyFill="1" applyBorder="1" applyAlignment="1" applyProtection="1">
      <alignment/>
      <protection/>
    </xf>
    <xf numFmtId="0" fontId="9" fillId="0" borderId="5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4" borderId="53" xfId="0" applyFont="1" applyFill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/>
      <protection/>
    </xf>
    <xf numFmtId="0" fontId="12" fillId="2" borderId="3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37" xfId="0" applyFont="1" applyFill="1" applyBorder="1" applyAlignment="1" applyProtection="1">
      <alignment/>
      <protection/>
    </xf>
    <xf numFmtId="0" fontId="0" fillId="2" borderId="39" xfId="0" applyFont="1" applyFill="1" applyBorder="1" applyAlignment="1" applyProtection="1">
      <alignment/>
      <protection/>
    </xf>
    <xf numFmtId="0" fontId="0" fillId="2" borderId="36" xfId="0" applyFont="1" applyFill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/>
      <protection/>
    </xf>
    <xf numFmtId="0" fontId="9" fillId="4" borderId="1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4" borderId="26" xfId="0" applyFont="1" applyFill="1" applyBorder="1" applyAlignment="1" applyProtection="1">
      <alignment/>
      <protection/>
    </xf>
    <xf numFmtId="0" fontId="9" fillId="0" borderId="46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2" fillId="4" borderId="3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4" borderId="3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4" borderId="3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30" xfId="0" applyFont="1" applyFill="1" applyBorder="1" applyAlignment="1" applyProtection="1">
      <alignment/>
      <protection/>
    </xf>
    <xf numFmtId="0" fontId="0" fillId="2" borderId="35" xfId="0" applyFont="1" applyFill="1" applyBorder="1" applyAlignment="1" applyProtection="1">
      <alignment/>
      <protection/>
    </xf>
    <xf numFmtId="0" fontId="0" fillId="2" borderId="31" xfId="0" applyFont="1" applyFill="1" applyBorder="1" applyAlignment="1" applyProtection="1">
      <alignment/>
      <protection/>
    </xf>
    <xf numFmtId="0" fontId="0" fillId="2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/>
      <protection/>
    </xf>
    <xf numFmtId="0" fontId="12" fillId="2" borderId="42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40" xfId="0" applyFont="1" applyFill="1" applyBorder="1" applyAlignment="1" applyProtection="1">
      <alignment/>
      <protection/>
    </xf>
    <xf numFmtId="0" fontId="0" fillId="2" borderId="41" xfId="0" applyFont="1" applyFill="1" applyBorder="1" applyAlignment="1" applyProtection="1">
      <alignment/>
      <protection/>
    </xf>
    <xf numFmtId="0" fontId="0" fillId="2" borderId="42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9" fillId="6" borderId="2" xfId="0" applyFont="1" applyFill="1" applyBorder="1" applyAlignment="1" applyProtection="1">
      <alignment/>
      <protection/>
    </xf>
    <xf numFmtId="0" fontId="9" fillId="6" borderId="31" xfId="0" applyFont="1" applyFill="1" applyBorder="1" applyAlignment="1" applyProtection="1">
      <alignment/>
      <protection/>
    </xf>
    <xf numFmtId="0" fontId="12" fillId="7" borderId="2" xfId="0" applyFont="1" applyFill="1" applyBorder="1" applyAlignment="1" applyProtection="1">
      <alignment/>
      <protection/>
    </xf>
    <xf numFmtId="0" fontId="0" fillId="7" borderId="35" xfId="0" applyFont="1" applyFill="1" applyBorder="1" applyAlignment="1" applyProtection="1">
      <alignment/>
      <protection/>
    </xf>
    <xf numFmtId="0" fontId="0" fillId="7" borderId="33" xfId="0" applyFont="1" applyFill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8" borderId="31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9" fillId="2" borderId="18" xfId="0" applyFont="1" applyFill="1" applyBorder="1" applyAlignment="1" applyProtection="1">
      <alignment/>
      <protection/>
    </xf>
    <xf numFmtId="0" fontId="9" fillId="2" borderId="19" xfId="0" applyFont="1" applyFill="1" applyBorder="1" applyAlignment="1" applyProtection="1">
      <alignment/>
      <protection/>
    </xf>
    <xf numFmtId="0" fontId="9" fillId="2" borderId="22" xfId="0" applyFont="1" applyFill="1" applyBorder="1" applyAlignment="1" applyProtection="1">
      <alignment/>
      <protection/>
    </xf>
    <xf numFmtId="0" fontId="9" fillId="0" borderId="56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2" borderId="32" xfId="0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9" fillId="7" borderId="2" xfId="0" applyFont="1" applyFill="1" applyBorder="1" applyAlignment="1" applyProtection="1">
      <alignment/>
      <protection/>
    </xf>
    <xf numFmtId="0" fontId="9" fillId="7" borderId="1" xfId="0" applyFont="1" applyFill="1" applyBorder="1" applyAlignment="1" applyProtection="1">
      <alignment/>
      <protection/>
    </xf>
    <xf numFmtId="0" fontId="9" fillId="7" borderId="32" xfId="0" applyFont="1" applyFill="1" applyBorder="1" applyAlignment="1" applyProtection="1">
      <alignment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/>
      <protection/>
    </xf>
    <xf numFmtId="0" fontId="9" fillId="0" borderId="55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9" fillId="0" borderId="30" xfId="0" applyFont="1" applyFill="1" applyBorder="1" applyAlignment="1" applyProtection="1">
      <alignment/>
      <protection/>
    </xf>
    <xf numFmtId="0" fontId="0" fillId="2" borderId="3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7" borderId="31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/>
      <protection/>
    </xf>
    <xf numFmtId="0" fontId="0" fillId="7" borderId="30" xfId="0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9" fillId="0" borderId="4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0" fontId="9" fillId="0" borderId="42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29" xfId="0" applyFont="1" applyFill="1" applyBorder="1" applyAlignment="1" applyProtection="1">
      <alignment/>
      <protection/>
    </xf>
    <xf numFmtId="0" fontId="9" fillId="9" borderId="2" xfId="0" applyFont="1" applyFill="1" applyBorder="1" applyAlignment="1" applyProtection="1">
      <alignment/>
      <protection/>
    </xf>
    <xf numFmtId="0" fontId="9" fillId="9" borderId="1" xfId="0" applyFont="1" applyFill="1" applyBorder="1" applyAlignment="1" applyProtection="1">
      <alignment/>
      <protection/>
    </xf>
    <xf numFmtId="0" fontId="9" fillId="9" borderId="30" xfId="0" applyFont="1" applyFill="1" applyBorder="1" applyAlignment="1" applyProtection="1">
      <alignment/>
      <protection/>
    </xf>
    <xf numFmtId="0" fontId="9" fillId="4" borderId="2" xfId="0" applyFont="1" applyFill="1" applyBorder="1" applyAlignment="1" applyProtection="1">
      <alignment/>
      <protection/>
    </xf>
    <xf numFmtId="0" fontId="9" fillId="4" borderId="1" xfId="0" applyFont="1" applyFill="1" applyBorder="1" applyAlignment="1" applyProtection="1">
      <alignment/>
      <protection/>
    </xf>
    <xf numFmtId="0" fontId="9" fillId="4" borderId="29" xfId="0" applyFont="1" applyFill="1" applyBorder="1" applyAlignment="1" applyProtection="1">
      <alignment/>
      <protection/>
    </xf>
    <xf numFmtId="0" fontId="9" fillId="0" borderId="43" xfId="0" applyFont="1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/>
    </xf>
    <xf numFmtId="0" fontId="9" fillId="4" borderId="9" xfId="0" applyFont="1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64" xfId="0" applyFont="1" applyFill="1" applyBorder="1" applyAlignment="1" applyProtection="1">
      <alignment horizontal="left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5" xfId="0" applyFont="1" applyBorder="1" applyAlignment="1" applyProtection="1">
      <alignment horizontal="center"/>
      <protection/>
    </xf>
    <xf numFmtId="0" fontId="9" fillId="0" borderId="66" xfId="0" applyFont="1" applyBorder="1" applyAlignment="1" applyProtection="1">
      <alignment horizontal="center"/>
      <protection/>
    </xf>
    <xf numFmtId="0" fontId="16" fillId="0" borderId="67" xfId="0" applyFont="1" applyFill="1" applyBorder="1" applyAlignment="1" applyProtection="1">
      <alignment horizontal="left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68" xfId="0" applyFont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2" xfId="0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/>
      <protection/>
    </xf>
    <xf numFmtId="0" fontId="9" fillId="0" borderId="56" xfId="0" applyFont="1" applyFill="1" applyBorder="1" applyAlignment="1" applyProtection="1">
      <alignment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32" xfId="0" applyFont="1" applyFill="1" applyBorder="1" applyAlignment="1" applyProtection="1">
      <alignment horizontal="center"/>
      <protection/>
    </xf>
    <xf numFmtId="0" fontId="9" fillId="2" borderId="32" xfId="0" applyFont="1" applyFill="1" applyBorder="1" applyAlignment="1" applyProtection="1">
      <alignment/>
      <protection/>
    </xf>
    <xf numFmtId="0" fontId="9" fillId="9" borderId="2" xfId="0" applyFont="1" applyFill="1" applyBorder="1" applyAlignment="1" applyProtection="1">
      <alignment horizontal="center"/>
      <protection/>
    </xf>
    <xf numFmtId="0" fontId="9" fillId="9" borderId="1" xfId="0" applyFont="1" applyFill="1" applyBorder="1" applyAlignment="1" applyProtection="1">
      <alignment horizontal="center"/>
      <protection/>
    </xf>
    <xf numFmtId="0" fontId="9" fillId="9" borderId="32" xfId="0" applyFont="1" applyFill="1" applyBorder="1" applyAlignment="1" applyProtection="1">
      <alignment horizontal="center"/>
      <protection/>
    </xf>
    <xf numFmtId="0" fontId="17" fillId="0" borderId="32" xfId="0" applyFont="1" applyFill="1" applyBorder="1" applyAlignment="1" applyProtection="1">
      <alignment/>
      <protection/>
    </xf>
    <xf numFmtId="0" fontId="9" fillId="2" borderId="42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 horizontal="center"/>
      <protection/>
    </xf>
    <xf numFmtId="0" fontId="9" fillId="2" borderId="43" xfId="0" applyFont="1" applyFill="1" applyBorder="1" applyAlignment="1" applyProtection="1">
      <alignment horizontal="center"/>
      <protection/>
    </xf>
    <xf numFmtId="0" fontId="9" fillId="0" borderId="55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26" xfId="0" applyFont="1" applyFill="1" applyBorder="1" applyAlignment="1" applyProtection="1">
      <alignment/>
      <protection/>
    </xf>
    <xf numFmtId="0" fontId="0" fillId="3" borderId="29" xfId="0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30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31" xfId="0" applyFill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/>
    </xf>
    <xf numFmtId="0" fontId="2" fillId="4" borderId="3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31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0" fillId="3" borderId="4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43" xfId="0" applyFill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 horizontal="left"/>
      <protection/>
    </xf>
    <xf numFmtId="0" fontId="9" fillId="0" borderId="28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2" borderId="30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4" borderId="31" xfId="0" applyFont="1" applyFill="1" applyBorder="1" applyAlignment="1" applyProtection="1">
      <alignment horizontal="center"/>
      <protection/>
    </xf>
    <xf numFmtId="0" fontId="9" fillId="4" borderId="1" xfId="0" applyFont="1" applyFill="1" applyBorder="1" applyAlignment="1" applyProtection="1">
      <alignment horizontal="center"/>
      <protection/>
    </xf>
    <xf numFmtId="0" fontId="9" fillId="4" borderId="1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18" fillId="2" borderId="2" xfId="0" applyFont="1" applyFill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2" borderId="30" xfId="0" applyFont="1" applyFill="1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9" fillId="2" borderId="31" xfId="0" applyFont="1" applyFill="1" applyBorder="1" applyAlignment="1" applyProtection="1">
      <alignment horizontal="center"/>
      <protection/>
    </xf>
    <xf numFmtId="0" fontId="9" fillId="2" borderId="31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17" fillId="0" borderId="32" xfId="0" applyFont="1" applyFill="1" applyBorder="1" applyAlignment="1" applyProtection="1">
      <alignment horizontal="left"/>
      <protection/>
    </xf>
    <xf numFmtId="0" fontId="17" fillId="0" borderId="35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/>
    </xf>
    <xf numFmtId="0" fontId="9" fillId="2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7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7" borderId="1" xfId="0" applyFont="1" applyFill="1" applyBorder="1" applyAlignment="1" applyProtection="1">
      <alignment/>
      <protection/>
    </xf>
    <xf numFmtId="16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19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2" fontId="0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19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4" fillId="4" borderId="60" xfId="0" applyFont="1" applyFill="1" applyBorder="1" applyAlignment="1" applyProtection="1">
      <alignment horizontal="center"/>
      <protection/>
    </xf>
    <xf numFmtId="0" fontId="4" fillId="4" borderId="68" xfId="0" applyFont="1" applyFill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" fillId="0" borderId="9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center" shrinkToFit="1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2" fillId="10" borderId="18" xfId="0" applyFont="1" applyFill="1" applyBorder="1" applyAlignment="1" applyProtection="1">
      <alignment horizontal="center"/>
      <protection/>
    </xf>
    <xf numFmtId="0" fontId="2" fillId="10" borderId="71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11" borderId="18" xfId="0" applyFont="1" applyFill="1" applyBorder="1" applyAlignment="1" applyProtection="1">
      <alignment horizontal="center"/>
      <protection/>
    </xf>
    <xf numFmtId="0" fontId="2" fillId="11" borderId="20" xfId="0" applyFont="1" applyFill="1" applyBorder="1" applyAlignment="1" applyProtection="1">
      <alignment horizontal="center"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23" fillId="0" borderId="56" xfId="0" applyFont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2" fillId="3" borderId="29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3" xfId="0" applyNumberFormat="1" applyFont="1" applyFill="1" applyBorder="1" applyAlignment="1" applyProtection="1">
      <alignment horizontal="center"/>
      <protection/>
    </xf>
    <xf numFmtId="0" fontId="2" fillId="3" borderId="29" xfId="0" applyNumberFormat="1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11" borderId="3" xfId="0" applyFont="1" applyFill="1" applyBorder="1" applyAlignment="1" applyProtection="1">
      <alignment horizontal="center"/>
      <protection/>
    </xf>
    <xf numFmtId="0" fontId="2" fillId="11" borderId="29" xfId="0" applyFont="1" applyFill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/>
      <protection/>
    </xf>
    <xf numFmtId="0" fontId="2" fillId="11" borderId="2" xfId="0" applyFont="1" applyFill="1" applyBorder="1" applyAlignment="1" applyProtection="1">
      <alignment horizontal="center"/>
      <protection/>
    </xf>
    <xf numFmtId="0" fontId="2" fillId="11" borderId="30" xfId="0" applyFont="1" applyFill="1" applyBorder="1" applyAlignment="1" applyProtection="1">
      <alignment horizontal="center"/>
      <protection/>
    </xf>
    <xf numFmtId="0" fontId="0" fillId="4" borderId="3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0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4" borderId="30" xfId="0" applyFont="1" applyFill="1" applyBorder="1" applyAlignment="1" applyProtection="1">
      <alignment horizontal="center"/>
      <protection/>
    </xf>
    <xf numFmtId="0" fontId="2" fillId="7" borderId="2" xfId="0" applyFont="1" applyFill="1" applyBorder="1" applyAlignment="1" applyProtection="1">
      <alignment horizontal="center"/>
      <protection/>
    </xf>
    <xf numFmtId="0" fontId="2" fillId="7" borderId="30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11" borderId="2" xfId="0" applyFont="1" applyFill="1" applyBorder="1" applyAlignment="1" applyProtection="1">
      <alignment horizontal="center"/>
      <protection/>
    </xf>
    <xf numFmtId="0" fontId="0" fillId="11" borderId="30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23" fillId="0" borderId="57" xfId="0" applyFont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0" xfId="0" applyFont="1" applyFill="1" applyBorder="1" applyAlignment="1" applyProtection="1">
      <alignment horizontal="center"/>
      <protection/>
    </xf>
    <xf numFmtId="0" fontId="2" fillId="2" borderId="2" xfId="0" applyNumberFormat="1" applyFont="1" applyFill="1" applyBorder="1" applyAlignment="1" applyProtection="1">
      <alignment horizontal="center"/>
      <protection/>
    </xf>
    <xf numFmtId="0" fontId="2" fillId="2" borderId="30" xfId="0" applyNumberFormat="1" applyFont="1" applyFill="1" applyBorder="1" applyAlignment="1" applyProtection="1">
      <alignment horizontal="center"/>
      <protection/>
    </xf>
    <xf numFmtId="0" fontId="4" fillId="4" borderId="33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11" borderId="2" xfId="0" applyFont="1" applyFill="1" applyBorder="1" applyAlignment="1" applyProtection="1">
      <alignment horizontal="center"/>
      <protection/>
    </xf>
    <xf numFmtId="0" fontId="1" fillId="11" borderId="30" xfId="0" applyFont="1" applyFill="1" applyBorder="1" applyAlignment="1" applyProtection="1">
      <alignment horizontal="center"/>
      <protection/>
    </xf>
    <xf numFmtId="0" fontId="1" fillId="10" borderId="18" xfId="0" applyFont="1" applyFill="1" applyBorder="1" applyAlignment="1" applyProtection="1">
      <alignment horizontal="center"/>
      <protection/>
    </xf>
    <xf numFmtId="0" fontId="1" fillId="10" borderId="71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 horizontal="center"/>
      <protection/>
    </xf>
    <xf numFmtId="0" fontId="5" fillId="11" borderId="2" xfId="0" applyFont="1" applyFill="1" applyBorder="1" applyAlignment="1" applyProtection="1">
      <alignment horizontal="center"/>
      <protection/>
    </xf>
    <xf numFmtId="0" fontId="5" fillId="11" borderId="3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2" xfId="0" applyNumberFormat="1" applyFont="1" applyFill="1" applyBorder="1" applyAlignment="1" applyProtection="1">
      <alignment horizontal="center"/>
      <protection/>
    </xf>
    <xf numFmtId="0" fontId="2" fillId="3" borderId="30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0" fillId="0" borderId="26" xfId="0" applyNumberFormat="1" applyBorder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42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43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10" borderId="35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/>
      <protection/>
    </xf>
    <xf numFmtId="0" fontId="16" fillId="2" borderId="24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4" borderId="33" xfId="0" applyFont="1" applyFill="1" applyBorder="1" applyAlignment="1" applyProtection="1">
      <alignment horizontal="center"/>
      <protection/>
    </xf>
    <xf numFmtId="0" fontId="2" fillId="4" borderId="34" xfId="0" applyFont="1" applyFill="1" applyBorder="1" applyAlignment="1" applyProtection="1">
      <alignment horizontal="center"/>
      <protection/>
    </xf>
    <xf numFmtId="0" fontId="2" fillId="10" borderId="35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9" fillId="2" borderId="33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/>
    </xf>
    <xf numFmtId="0" fontId="2" fillId="2" borderId="33" xfId="0" applyFont="1" applyFill="1" applyBorder="1" applyAlignment="1" applyProtection="1">
      <alignment horizontal="center"/>
      <protection/>
    </xf>
    <xf numFmtId="0" fontId="2" fillId="2" borderId="34" xfId="0" applyFont="1" applyFill="1" applyBorder="1" applyAlignment="1" applyProtection="1">
      <alignment horizontal="center"/>
      <protection/>
    </xf>
    <xf numFmtId="0" fontId="2" fillId="4" borderId="32" xfId="0" applyFont="1" applyFill="1" applyBorder="1" applyAlignment="1" applyProtection="1">
      <alignment horizontal="center"/>
      <protection/>
    </xf>
    <xf numFmtId="0" fontId="16" fillId="2" borderId="33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4" borderId="34" xfId="0" applyFont="1" applyFill="1" applyBorder="1" applyAlignment="1" applyProtection="1">
      <alignment horizontal="center"/>
      <protection/>
    </xf>
    <xf numFmtId="0" fontId="0" fillId="2" borderId="32" xfId="0" applyFont="1" applyFill="1" applyBorder="1" applyAlignment="1" applyProtection="1">
      <alignment/>
      <protection/>
    </xf>
    <xf numFmtId="0" fontId="0" fillId="4" borderId="32" xfId="0" applyFont="1" applyFill="1" applyBorder="1" applyAlignment="1" applyProtection="1">
      <alignment horizontal="center"/>
      <protection/>
    </xf>
    <xf numFmtId="0" fontId="2" fillId="7" borderId="33" xfId="0" applyFont="1" applyFill="1" applyBorder="1" applyAlignment="1" applyProtection="1">
      <alignment horizontal="center"/>
      <protection/>
    </xf>
    <xf numFmtId="0" fontId="2" fillId="7" borderId="34" xfId="0" applyFont="1" applyFill="1" applyBorder="1" applyAlignment="1" applyProtection="1">
      <alignment horizontal="center"/>
      <protection/>
    </xf>
    <xf numFmtId="0" fontId="2" fillId="7" borderId="35" xfId="0" applyFont="1" applyFill="1" applyBorder="1" applyAlignment="1" applyProtection="1">
      <alignment horizontal="center"/>
      <protection/>
    </xf>
    <xf numFmtId="0" fontId="2" fillId="7" borderId="32" xfId="0" applyFont="1" applyFill="1" applyBorder="1" applyAlignment="1" applyProtection="1">
      <alignment horizontal="center"/>
      <protection/>
    </xf>
    <xf numFmtId="0" fontId="16" fillId="0" borderId="2" xfId="0" applyFont="1" applyFill="1" applyBorder="1" applyAlignment="1" applyProtection="1">
      <alignment horizontal="center"/>
      <protection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33" xfId="0" applyFont="1" applyFill="1" applyBorder="1" applyAlignment="1" applyProtection="1">
      <alignment horizontal="center"/>
      <protection/>
    </xf>
    <xf numFmtId="0" fontId="16" fillId="0" borderId="34" xfId="0" applyFont="1" applyFill="1" applyBorder="1" applyAlignment="1" applyProtection="1">
      <alignment horizontal="center"/>
      <protection/>
    </xf>
    <xf numFmtId="0" fontId="16" fillId="10" borderId="35" xfId="0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 horizontal="center"/>
      <protection/>
    </xf>
    <xf numFmtId="0" fontId="16" fillId="0" borderId="2" xfId="0" applyFont="1" applyFill="1" applyBorder="1" applyAlignment="1" applyProtection="1">
      <alignment/>
      <protection/>
    </xf>
    <xf numFmtId="0" fontId="24" fillId="2" borderId="33" xfId="0" applyFont="1" applyFill="1" applyBorder="1" applyAlignment="1" applyProtection="1">
      <alignment horizontal="center"/>
      <protection/>
    </xf>
    <xf numFmtId="2" fontId="4" fillId="0" borderId="1" xfId="0" applyNumberFormat="1" applyFont="1" applyBorder="1" applyAlignment="1" applyProtection="1">
      <alignment horizontal="center"/>
      <protection/>
    </xf>
    <xf numFmtId="0" fontId="23" fillId="0" borderId="1" xfId="0" applyFont="1" applyFill="1" applyBorder="1" applyAlignment="1" applyProtection="1">
      <alignment horizontal="center"/>
      <protection/>
    </xf>
    <xf numFmtId="0" fontId="2" fillId="2" borderId="36" xfId="0" applyFont="1" applyFill="1" applyBorder="1" applyAlignment="1" applyProtection="1">
      <alignment horizontal="center"/>
      <protection/>
    </xf>
    <xf numFmtId="0" fontId="2" fillId="2" borderId="37" xfId="0" applyFont="1" applyFill="1" applyBorder="1" applyAlignment="1" applyProtection="1">
      <alignment horizontal="center"/>
      <protection/>
    </xf>
    <xf numFmtId="0" fontId="2" fillId="2" borderId="54" xfId="0" applyFont="1" applyFill="1" applyBorder="1" applyAlignment="1" applyProtection="1">
      <alignment horizontal="center"/>
      <protection/>
    </xf>
    <xf numFmtId="0" fontId="2" fillId="2" borderId="38" xfId="0" applyFont="1" applyFill="1" applyBorder="1" applyAlignment="1" applyProtection="1">
      <alignment horizontal="center"/>
      <protection/>
    </xf>
    <xf numFmtId="0" fontId="2" fillId="4" borderId="54" xfId="0" applyFont="1" applyFill="1" applyBorder="1" applyAlignment="1" applyProtection="1">
      <alignment horizontal="center"/>
      <protection/>
    </xf>
    <xf numFmtId="0" fontId="2" fillId="4" borderId="38" xfId="0" applyFont="1" applyFill="1" applyBorder="1" applyAlignment="1" applyProtection="1">
      <alignment horizontal="center"/>
      <protection/>
    </xf>
    <xf numFmtId="0" fontId="2" fillId="4" borderId="39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2" fillId="4" borderId="36" xfId="0" applyFont="1" applyFill="1" applyBorder="1" applyAlignment="1" applyProtection="1">
      <alignment horizontal="center"/>
      <protection/>
    </xf>
    <xf numFmtId="0" fontId="2" fillId="4" borderId="37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10" borderId="39" xfId="0" applyFont="1" applyFill="1" applyBorder="1" applyAlignment="1" applyProtection="1">
      <alignment horizontal="center"/>
      <protection/>
    </xf>
    <xf numFmtId="0" fontId="9" fillId="2" borderId="5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2" fillId="2" borderId="5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69" xfId="0" applyFont="1" applyFill="1" applyBorder="1" applyAlignment="1" applyProtection="1">
      <alignment horizontal="center"/>
      <protection/>
    </xf>
    <xf numFmtId="0" fontId="2" fillId="0" borderId="71" xfId="0" applyFont="1" applyFill="1" applyBorder="1" applyAlignment="1" applyProtection="1">
      <alignment horizontal="center"/>
      <protection/>
    </xf>
    <xf numFmtId="0" fontId="2" fillId="11" borderId="22" xfId="0" applyFont="1" applyFill="1" applyBorder="1" applyAlignment="1" applyProtection="1">
      <alignment horizontal="center"/>
      <protection/>
    </xf>
    <xf numFmtId="0" fontId="2" fillId="10" borderId="20" xfId="0" applyFont="1" applyFill="1" applyBorder="1" applyAlignment="1" applyProtection="1">
      <alignment horizontal="center"/>
      <protection/>
    </xf>
    <xf numFmtId="0" fontId="1" fillId="12" borderId="21" xfId="0" applyFont="1" applyFill="1" applyBorder="1" applyAlignment="1" applyProtection="1">
      <alignment horizontal="center"/>
      <protection/>
    </xf>
    <xf numFmtId="0" fontId="19" fillId="0" borderId="1" xfId="0" applyNumberFormat="1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11" borderId="32" xfId="0" applyFont="1" applyFill="1" applyBorder="1" applyAlignment="1" applyProtection="1">
      <alignment horizontal="center"/>
      <protection/>
    </xf>
    <xf numFmtId="0" fontId="2" fillId="10" borderId="2" xfId="0" applyFont="1" applyFill="1" applyBorder="1" applyAlignment="1" applyProtection="1">
      <alignment horizontal="center"/>
      <protection/>
    </xf>
    <xf numFmtId="0" fontId="2" fillId="10" borderId="30" xfId="0" applyFont="1" applyFill="1" applyBorder="1" applyAlignment="1" applyProtection="1">
      <alignment horizontal="center"/>
      <protection/>
    </xf>
    <xf numFmtId="0" fontId="1" fillId="12" borderId="31" xfId="0" applyFont="1" applyFill="1" applyBorder="1" applyAlignment="1" applyProtection="1">
      <alignment horizontal="center"/>
      <protection/>
    </xf>
    <xf numFmtId="0" fontId="2" fillId="4" borderId="35" xfId="0" applyFont="1" applyFill="1" applyBorder="1" applyAlignment="1" applyProtection="1">
      <alignment horizontal="center"/>
      <protection/>
    </xf>
    <xf numFmtId="0" fontId="2" fillId="12" borderId="31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3" fillId="0" borderId="1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0" fillId="10" borderId="2" xfId="0" applyFont="1" applyFill="1" applyBorder="1" applyAlignment="1" applyProtection="1">
      <alignment horizontal="center"/>
      <protection/>
    </xf>
    <xf numFmtId="0" fontId="0" fillId="10" borderId="30" xfId="0" applyFont="1" applyFill="1" applyBorder="1" applyAlignment="1" applyProtection="1">
      <alignment horizontal="center"/>
      <protection/>
    </xf>
    <xf numFmtId="0" fontId="0" fillId="10" borderId="33" xfId="0" applyFont="1" applyFill="1" applyBorder="1" applyAlignment="1" applyProtection="1">
      <alignment horizontal="center"/>
      <protection/>
    </xf>
    <xf numFmtId="0" fontId="0" fillId="10" borderId="34" xfId="0" applyFont="1" applyFill="1" applyBorder="1" applyAlignment="1" applyProtection="1">
      <alignment horizontal="center"/>
      <protection/>
    </xf>
    <xf numFmtId="0" fontId="0" fillId="11" borderId="32" xfId="0" applyFont="1" applyFill="1" applyBorder="1" applyAlignment="1" applyProtection="1">
      <alignment horizontal="center"/>
      <protection/>
    </xf>
    <xf numFmtId="0" fontId="16" fillId="12" borderId="31" xfId="0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/>
      <protection/>
    </xf>
    <xf numFmtId="0" fontId="16" fillId="0" borderId="52" xfId="0" applyFont="1" applyFill="1" applyBorder="1" applyAlignment="1" applyProtection="1">
      <alignment horizontal="center"/>
      <protection/>
    </xf>
    <xf numFmtId="0" fontId="16" fillId="0" borderId="46" xfId="0" applyFont="1" applyFill="1" applyBorder="1" applyAlignment="1" applyProtection="1">
      <alignment/>
      <protection/>
    </xf>
    <xf numFmtId="0" fontId="16" fillId="11" borderId="2" xfId="0" applyFont="1" applyFill="1" applyBorder="1" applyAlignment="1" applyProtection="1">
      <alignment horizontal="center"/>
      <protection/>
    </xf>
    <xf numFmtId="0" fontId="16" fillId="11" borderId="30" xfId="0" applyFont="1" applyFill="1" applyBorder="1" applyAlignment="1" applyProtection="1">
      <alignment horizontal="center"/>
      <protection/>
    </xf>
    <xf numFmtId="0" fontId="16" fillId="0" borderId="35" xfId="0" applyFont="1" applyFill="1" applyBorder="1" applyAlignment="1" applyProtection="1">
      <alignment horizontal="center"/>
      <protection/>
    </xf>
    <xf numFmtId="0" fontId="16" fillId="11" borderId="32" xfId="0" applyFont="1" applyFill="1" applyBorder="1" applyAlignment="1" applyProtection="1">
      <alignment horizontal="center"/>
      <protection/>
    </xf>
    <xf numFmtId="0" fontId="16" fillId="10" borderId="2" xfId="0" applyFont="1" applyFill="1" applyBorder="1" applyAlignment="1" applyProtection="1">
      <alignment horizontal="center"/>
      <protection/>
    </xf>
    <xf numFmtId="0" fontId="16" fillId="10" borderId="30" xfId="0" applyFont="1" applyFill="1" applyBorder="1" applyAlignment="1" applyProtection="1">
      <alignment horizontal="center"/>
      <protection/>
    </xf>
    <xf numFmtId="0" fontId="24" fillId="12" borderId="31" xfId="0" applyFont="1" applyFill="1" applyBorder="1" applyAlignment="1" applyProtection="1">
      <alignment horizontal="center"/>
      <protection/>
    </xf>
    <xf numFmtId="0" fontId="2" fillId="2" borderId="32" xfId="0" applyFont="1" applyFill="1" applyBorder="1" applyAlignment="1" applyProtection="1">
      <alignment/>
      <protection/>
    </xf>
    <xf numFmtId="0" fontId="2" fillId="11" borderId="36" xfId="0" applyFont="1" applyFill="1" applyBorder="1" applyAlignment="1" applyProtection="1">
      <alignment horizontal="center"/>
      <protection/>
    </xf>
    <xf numFmtId="0" fontId="2" fillId="11" borderId="8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/>
      <protection/>
    </xf>
    <xf numFmtId="0" fontId="0" fillId="11" borderId="42" xfId="0" applyFont="1" applyFill="1" applyBorder="1" applyAlignment="1" applyProtection="1">
      <alignment horizontal="center"/>
      <protection/>
    </xf>
    <xf numFmtId="0" fontId="0" fillId="11" borderId="40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0" fillId="11" borderId="43" xfId="0" applyFont="1" applyFill="1" applyBorder="1" applyAlignment="1" applyProtection="1">
      <alignment horizontal="center"/>
      <protection/>
    </xf>
    <xf numFmtId="0" fontId="2" fillId="10" borderId="42" xfId="0" applyFont="1" applyFill="1" applyBorder="1" applyAlignment="1" applyProtection="1">
      <alignment horizontal="center"/>
      <protection/>
    </xf>
    <xf numFmtId="0" fontId="2" fillId="10" borderId="40" xfId="0" applyFont="1" applyFill="1" applyBorder="1" applyAlignment="1" applyProtection="1">
      <alignment horizontal="center"/>
      <protection/>
    </xf>
    <xf numFmtId="0" fontId="1" fillId="12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11" borderId="0" xfId="0" applyFont="1" applyFill="1" applyBorder="1" applyAlignment="1" applyProtection="1">
      <alignment horizontal="center"/>
      <protection/>
    </xf>
    <xf numFmtId="0" fontId="2" fillId="10" borderId="0" xfId="0" applyFont="1" applyFill="1" applyBorder="1" applyAlignment="1" applyProtection="1">
      <alignment horizontal="center"/>
      <protection/>
    </xf>
    <xf numFmtId="0" fontId="2" fillId="12" borderId="49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" fillId="0" borderId="5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 horizontal="center"/>
      <protection/>
    </xf>
    <xf numFmtId="0" fontId="4" fillId="10" borderId="17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12" borderId="59" xfId="0" applyFont="1" applyFill="1" applyBorder="1" applyAlignment="1" applyProtection="1">
      <alignment horizontal="center"/>
      <protection/>
    </xf>
    <xf numFmtId="0" fontId="2" fillId="12" borderId="24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 applyProtection="1">
      <alignment horizontal="center"/>
      <protection/>
    </xf>
    <xf numFmtId="0" fontId="6" fillId="4" borderId="30" xfId="0" applyFont="1" applyFill="1" applyBorder="1" applyAlignment="1" applyProtection="1">
      <alignment horizontal="center"/>
      <protection/>
    </xf>
    <xf numFmtId="0" fontId="0" fillId="12" borderId="33" xfId="0" applyFont="1" applyFill="1" applyBorder="1" applyAlignment="1" applyProtection="1">
      <alignment horizontal="center"/>
      <protection/>
    </xf>
    <xf numFmtId="0" fontId="2" fillId="2" borderId="35" xfId="0" applyFont="1" applyFill="1" applyBorder="1" applyAlignment="1" applyProtection="1">
      <alignment horizontal="left"/>
      <protection/>
    </xf>
    <xf numFmtId="0" fontId="2" fillId="12" borderId="33" xfId="0" applyFont="1" applyFill="1" applyBorder="1" applyAlignment="1" applyProtection="1">
      <alignment horizontal="center"/>
      <protection/>
    </xf>
    <xf numFmtId="0" fontId="1" fillId="12" borderId="33" xfId="0" applyFont="1" applyFill="1" applyBorder="1" applyAlignment="1" applyProtection="1">
      <alignment horizontal="center"/>
      <protection/>
    </xf>
    <xf numFmtId="0" fontId="21" fillId="0" borderId="1" xfId="0" applyFont="1" applyBorder="1" applyAlignment="1" applyProtection="1">
      <alignment/>
      <protection/>
    </xf>
    <xf numFmtId="0" fontId="16" fillId="12" borderId="33" xfId="0" applyFont="1" applyFill="1" applyBorder="1" applyAlignment="1" applyProtection="1">
      <alignment horizontal="center"/>
      <protection/>
    </xf>
    <xf numFmtId="0" fontId="2" fillId="8" borderId="2" xfId="0" applyFont="1" applyFill="1" applyBorder="1" applyAlignment="1" applyProtection="1">
      <alignment horizontal="center"/>
      <protection/>
    </xf>
    <xf numFmtId="0" fontId="2" fillId="8" borderId="30" xfId="0" applyFont="1" applyFill="1" applyBorder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12" borderId="6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/>
      <protection/>
    </xf>
    <xf numFmtId="0" fontId="4" fillId="0" borderId="41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/>
      <protection/>
    </xf>
    <xf numFmtId="0" fontId="2" fillId="3" borderId="18" xfId="0" applyFont="1" applyFill="1" applyBorder="1" applyAlignment="1" applyProtection="1">
      <alignment horizontal="center"/>
      <protection/>
    </xf>
    <xf numFmtId="0" fontId="2" fillId="3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10" borderId="19" xfId="0" applyFont="1" applyFill="1" applyBorder="1" applyAlignment="1" applyProtection="1">
      <alignment horizontal="center"/>
      <protection/>
    </xf>
    <xf numFmtId="0" fontId="2" fillId="12" borderId="20" xfId="0" applyFont="1" applyFill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19" fillId="0" borderId="50" xfId="0" applyFont="1" applyBorder="1" applyAlignment="1" applyProtection="1">
      <alignment horizontal="center"/>
      <protection/>
    </xf>
    <xf numFmtId="0" fontId="1" fillId="12" borderId="20" xfId="0" applyFont="1" applyFill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1" fillId="0" borderId="50" xfId="0" applyFont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30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1" fillId="4" borderId="32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10" borderId="19" xfId="0" applyFont="1" applyFill="1" applyBorder="1" applyAlignment="1" applyProtection="1">
      <alignment horizontal="center"/>
      <protection/>
    </xf>
    <xf numFmtId="0" fontId="24" fillId="12" borderId="20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3" borderId="36" xfId="0" applyFont="1" applyFill="1" applyBorder="1" applyAlignment="1" applyProtection="1">
      <alignment horizontal="center"/>
      <protection/>
    </xf>
    <xf numFmtId="0" fontId="2" fillId="3" borderId="37" xfId="0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center"/>
      <protection/>
    </xf>
    <xf numFmtId="0" fontId="16" fillId="12" borderId="20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4" borderId="42" xfId="0" applyFont="1" applyFill="1" applyBorder="1" applyAlignment="1" applyProtection="1">
      <alignment horizontal="center"/>
      <protection/>
    </xf>
    <xf numFmtId="0" fontId="2" fillId="4" borderId="4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3" borderId="42" xfId="0" applyFont="1" applyFill="1" applyBorder="1" applyAlignment="1" applyProtection="1">
      <alignment horizontal="center"/>
      <protection/>
    </xf>
    <xf numFmtId="0" fontId="2" fillId="3" borderId="40" xfId="0" applyFont="1" applyFill="1" applyBorder="1" applyAlignment="1" applyProtection="1">
      <alignment horizontal="center"/>
      <protection/>
    </xf>
    <xf numFmtId="0" fontId="2" fillId="2" borderId="42" xfId="0" applyFont="1" applyFill="1" applyBorder="1" applyAlignment="1" applyProtection="1">
      <alignment horizontal="center"/>
      <protection/>
    </xf>
    <xf numFmtId="0" fontId="2" fillId="4" borderId="43" xfId="0" applyFont="1" applyFill="1" applyBorder="1" applyAlignment="1" applyProtection="1">
      <alignment horizontal="center"/>
      <protection/>
    </xf>
    <xf numFmtId="0" fontId="2" fillId="7" borderId="44" xfId="0" applyFont="1" applyFill="1" applyBorder="1" applyAlignment="1" applyProtection="1">
      <alignment horizontal="center"/>
      <protection/>
    </xf>
    <xf numFmtId="0" fontId="2" fillId="7" borderId="45" xfId="0" applyFont="1" applyFill="1" applyBorder="1" applyAlignment="1" applyProtection="1">
      <alignment horizontal="center"/>
      <protection/>
    </xf>
    <xf numFmtId="0" fontId="2" fillId="7" borderId="41" xfId="0" applyFont="1" applyFill="1" applyBorder="1" applyAlignment="1" applyProtection="1">
      <alignment horizontal="center"/>
      <protection/>
    </xf>
    <xf numFmtId="0" fontId="2" fillId="7" borderId="42" xfId="0" applyFont="1" applyFill="1" applyBorder="1" applyAlignment="1" applyProtection="1">
      <alignment horizontal="center"/>
      <protection/>
    </xf>
    <xf numFmtId="0" fontId="2" fillId="7" borderId="43" xfId="0" applyFont="1" applyFill="1" applyBorder="1" applyAlignment="1" applyProtection="1">
      <alignment horizontal="center"/>
      <protection/>
    </xf>
    <xf numFmtId="0" fontId="0" fillId="0" borderId="68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3" borderId="15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4" borderId="29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10" borderId="24" xfId="0" applyFont="1" applyFill="1" applyBorder="1" applyAlignment="1" applyProtection="1">
      <alignment horizontal="center"/>
      <protection/>
    </xf>
    <xf numFmtId="0" fontId="2" fillId="10" borderId="27" xfId="0" applyFont="1" applyFill="1" applyBorder="1" applyAlignment="1" applyProtection="1">
      <alignment horizontal="center"/>
      <protection/>
    </xf>
    <xf numFmtId="0" fontId="2" fillId="12" borderId="28" xfId="0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12" borderId="35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2" fillId="2" borderId="32" xfId="0" applyFont="1" applyFill="1" applyBorder="1" applyAlignment="1" applyProtection="1">
      <alignment horizontal="center"/>
      <protection/>
    </xf>
    <xf numFmtId="0" fontId="2" fillId="2" borderId="35" xfId="0" applyFont="1" applyFill="1" applyBorder="1" applyAlignment="1" applyProtection="1">
      <alignment horizontal="center"/>
      <protection/>
    </xf>
    <xf numFmtId="0" fontId="1" fillId="12" borderId="35" xfId="0" applyFont="1" applyFill="1" applyBorder="1" applyAlignment="1" applyProtection="1">
      <alignment/>
      <protection/>
    </xf>
    <xf numFmtId="0" fontId="22" fillId="0" borderId="52" xfId="0" applyFont="1" applyFill="1" applyBorder="1" applyAlignment="1" applyProtection="1">
      <alignment/>
      <protection/>
    </xf>
    <xf numFmtId="0" fontId="2" fillId="0" borderId="52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20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2" fillId="13" borderId="2" xfId="0" applyFont="1" applyFill="1" applyBorder="1" applyAlignment="1" applyProtection="1">
      <alignment horizontal="center"/>
      <protection/>
    </xf>
    <xf numFmtId="0" fontId="0" fillId="13" borderId="30" xfId="0" applyFont="1" applyFill="1" applyBorder="1" applyAlignment="1" applyProtection="1">
      <alignment/>
      <protection/>
    </xf>
    <xf numFmtId="0" fontId="2" fillId="14" borderId="2" xfId="0" applyFont="1" applyFill="1" applyBorder="1" applyAlignment="1" applyProtection="1">
      <alignment horizontal="center"/>
      <protection/>
    </xf>
    <xf numFmtId="0" fontId="0" fillId="14" borderId="30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14" borderId="2" xfId="0" applyFont="1" applyFill="1" applyBorder="1" applyAlignment="1" applyProtection="1">
      <alignment/>
      <protection/>
    </xf>
    <xf numFmtId="0" fontId="0" fillId="14" borderId="30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2" fillId="10" borderId="31" xfId="0" applyFont="1" applyFill="1" applyBorder="1" applyAlignment="1" applyProtection="1">
      <alignment horizontal="center"/>
      <protection/>
    </xf>
    <xf numFmtId="0" fontId="2" fillId="10" borderId="1" xfId="0" applyFont="1" applyFill="1" applyBorder="1" applyAlignment="1" applyProtection="1">
      <alignment horizontal="center"/>
      <protection/>
    </xf>
    <xf numFmtId="0" fontId="2" fillId="12" borderId="1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/>
      <protection/>
    </xf>
    <xf numFmtId="0" fontId="0" fillId="4" borderId="30" xfId="0" applyFont="1" applyFill="1" applyBorder="1" applyAlignment="1" applyProtection="1">
      <alignment/>
      <protection/>
    </xf>
    <xf numFmtId="0" fontId="2" fillId="2" borderId="32" xfId="0" applyFont="1" applyFill="1" applyBorder="1" applyAlignment="1" applyProtection="1">
      <alignment horizontal="left"/>
      <protection/>
    </xf>
    <xf numFmtId="0" fontId="1" fillId="12" borderId="1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 applyProtection="1">
      <alignment/>
      <protection/>
    </xf>
    <xf numFmtId="0" fontId="0" fillId="8" borderId="2" xfId="0" applyFont="1" applyFill="1" applyBorder="1" applyAlignment="1" applyProtection="1">
      <alignment/>
      <protection/>
    </xf>
    <xf numFmtId="0" fontId="0" fillId="8" borderId="30" xfId="0" applyFont="1" applyFill="1" applyBorder="1" applyAlignment="1" applyProtection="1">
      <alignment/>
      <protection/>
    </xf>
    <xf numFmtId="0" fontId="0" fillId="8" borderId="32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40" xfId="0" applyFont="1" applyBorder="1" applyAlignment="1" applyProtection="1">
      <alignment horizontal="left"/>
      <protection/>
    </xf>
    <xf numFmtId="0" fontId="2" fillId="10" borderId="10" xfId="0" applyFont="1" applyFill="1" applyBorder="1" applyAlignment="1" applyProtection="1">
      <alignment horizontal="center"/>
      <protection/>
    </xf>
    <xf numFmtId="0" fontId="2" fillId="10" borderId="5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29" xfId="0" applyFont="1" applyFill="1" applyBorder="1" applyAlignment="1" applyProtection="1">
      <alignment horizontal="center"/>
      <protection/>
    </xf>
    <xf numFmtId="0" fontId="2" fillId="10" borderId="69" xfId="0" applyFont="1" applyFill="1" applyBorder="1" applyAlignment="1" applyProtection="1">
      <alignment horizontal="center"/>
      <protection/>
    </xf>
    <xf numFmtId="0" fontId="2" fillId="12" borderId="2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10" borderId="68" xfId="0" applyFont="1" applyFill="1" applyBorder="1" applyAlignment="1" applyProtection="1">
      <alignment horizontal="center"/>
      <protection/>
    </xf>
    <xf numFmtId="0" fontId="2" fillId="12" borderId="4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9" fillId="0" borderId="56" xfId="0" applyNumberFormat="1" applyFont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9" fillId="0" borderId="57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/>
      <protection/>
    </xf>
    <xf numFmtId="0" fontId="13" fillId="0" borderId="43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9" fillId="0" borderId="55" xfId="0" applyNumberFormat="1" applyFont="1" applyBorder="1" applyAlignment="1" applyProtection="1">
      <alignment/>
      <protection/>
    </xf>
    <xf numFmtId="0" fontId="13" fillId="0" borderId="39" xfId="0" applyFont="1" applyFill="1" applyBorder="1" applyAlignment="1" applyProtection="1">
      <alignment horizontal="center"/>
      <protection/>
    </xf>
    <xf numFmtId="0" fontId="9" fillId="0" borderId="63" xfId="0" applyNumberFormat="1" applyFont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 horizontal="left"/>
      <protection/>
    </xf>
    <xf numFmtId="0" fontId="0" fillId="0" borderId="74" xfId="0" applyBorder="1" applyAlignment="1" applyProtection="1">
      <alignment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3" xfId="0" applyFont="1" applyFill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/>
      <protection/>
    </xf>
    <xf numFmtId="0" fontId="0" fillId="2" borderId="22" xfId="0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6" xfId="0" applyFont="1" applyBorder="1" applyAlignment="1" applyProtection="1">
      <alignment horizontal="center"/>
      <protection/>
    </xf>
    <xf numFmtId="0" fontId="12" fillId="11" borderId="57" xfId="0" applyFont="1" applyFill="1" applyBorder="1" applyAlignment="1" applyProtection="1">
      <alignment/>
      <protection/>
    </xf>
    <xf numFmtId="0" fontId="12" fillId="11" borderId="55" xfId="0" applyFont="1" applyFill="1" applyBorder="1" applyAlignment="1" applyProtection="1">
      <alignment/>
      <protection/>
    </xf>
    <xf numFmtId="0" fontId="12" fillId="11" borderId="27" xfId="0" applyFont="1" applyFill="1" applyBorder="1" applyAlignment="1" applyProtection="1">
      <alignment/>
      <protection/>
    </xf>
    <xf numFmtId="0" fontId="12" fillId="11" borderId="63" xfId="0" applyFont="1" applyFill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2" fillId="0" borderId="57" xfId="0" applyFont="1" applyFill="1" applyBorder="1" applyAlignment="1" applyProtection="1">
      <alignment/>
      <protection/>
    </xf>
    <xf numFmtId="0" fontId="12" fillId="0" borderId="55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36" xfId="0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40" xfId="0" applyFont="1" applyFill="1" applyBorder="1" applyAlignment="1" applyProtection="1">
      <alignment/>
      <protection/>
    </xf>
    <xf numFmtId="0" fontId="13" fillId="0" borderId="36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0" fontId="13" fillId="3" borderId="9" xfId="0" applyFont="1" applyFill="1" applyBorder="1" applyAlignment="1" applyProtection="1">
      <alignment/>
      <protection/>
    </xf>
    <xf numFmtId="0" fontId="13" fillId="4" borderId="6" xfId="0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/>
      <protection/>
    </xf>
    <xf numFmtId="0" fontId="0" fillId="3" borderId="40" xfId="0" applyFont="1" applyFill="1" applyBorder="1" applyAlignment="1" applyProtection="1">
      <alignment/>
      <protection/>
    </xf>
    <xf numFmtId="0" fontId="0" fillId="3" borderId="41" xfId="0" applyFont="1" applyFill="1" applyBorder="1" applyAlignment="1" applyProtection="1">
      <alignment/>
      <protection/>
    </xf>
    <xf numFmtId="0" fontId="0" fillId="3" borderId="39" xfId="0" applyFont="1" applyFill="1" applyBorder="1" applyAlignment="1" applyProtection="1">
      <alignment/>
      <protection/>
    </xf>
    <xf numFmtId="0" fontId="0" fillId="3" borderId="42" xfId="0" applyFont="1" applyFill="1" applyBorder="1" applyAlignment="1" applyProtection="1">
      <alignment/>
      <protection/>
    </xf>
    <xf numFmtId="0" fontId="0" fillId="3" borderId="36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/>
    </xf>
    <xf numFmtId="0" fontId="0" fillId="3" borderId="43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0" fillId="3" borderId="44" xfId="0" applyFont="1" applyFill="1" applyBorder="1" applyAlignment="1" applyProtection="1">
      <alignment/>
      <protection/>
    </xf>
    <xf numFmtId="0" fontId="0" fillId="3" borderId="54" xfId="0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0" fillId="3" borderId="45" xfId="0" applyFont="1" applyFill="1" applyBorder="1" applyAlignment="1" applyProtection="1">
      <alignment/>
      <protection/>
    </xf>
    <xf numFmtId="0" fontId="0" fillId="3" borderId="38" xfId="0" applyFont="1" applyFill="1" applyBorder="1" applyAlignment="1" applyProtection="1">
      <alignment/>
      <protection/>
    </xf>
    <xf numFmtId="0" fontId="0" fillId="3" borderId="37" xfId="0" applyFont="1" applyFill="1" applyBorder="1" applyAlignment="1" applyProtection="1">
      <alignment/>
      <protection/>
    </xf>
    <xf numFmtId="0" fontId="0" fillId="15" borderId="2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1" fillId="11" borderId="15" xfId="0" applyFont="1" applyFill="1" applyBorder="1" applyAlignment="1" applyProtection="1">
      <alignment horizontal="center"/>
      <protection/>
    </xf>
    <xf numFmtId="0" fontId="4" fillId="11" borderId="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4" fillId="11" borderId="4" xfId="0" applyFont="1" applyFill="1" applyBorder="1" applyAlignment="1" applyProtection="1">
      <alignment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4" fillId="13" borderId="69" xfId="0" applyFont="1" applyFill="1" applyBorder="1" applyAlignment="1" applyProtection="1">
      <alignment/>
      <protection/>
    </xf>
    <xf numFmtId="0" fontId="4" fillId="13" borderId="23" xfId="0" applyFont="1" applyFill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4" fillId="13" borderId="69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19" fillId="0" borderId="5" xfId="0" applyFont="1" applyFill="1" applyBorder="1" applyAlignment="1" applyProtection="1">
      <alignment/>
      <protection/>
    </xf>
    <xf numFmtId="0" fontId="2" fillId="16" borderId="18" xfId="0" applyFont="1" applyFill="1" applyBorder="1" applyAlignment="1" applyProtection="1">
      <alignment horizontal="center"/>
      <protection/>
    </xf>
    <xf numFmtId="0" fontId="0" fillId="16" borderId="20" xfId="0" applyFont="1" applyFill="1" applyBorder="1" applyAlignment="1" applyProtection="1">
      <alignment/>
      <protection/>
    </xf>
    <xf numFmtId="0" fontId="2" fillId="16" borderId="21" xfId="0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4" fillId="3" borderId="19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1" fillId="8" borderId="10" xfId="0" applyNumberFormat="1" applyFont="1" applyFill="1" applyBorder="1" applyAlignment="1" applyProtection="1">
      <alignment horizontal="center"/>
      <protection/>
    </xf>
    <xf numFmtId="0" fontId="4" fillId="8" borderId="17" xfId="0" applyNumberFormat="1" applyFont="1" applyFill="1" applyBorder="1" applyAlignment="1" applyProtection="1">
      <alignment horizontal="center"/>
      <protection/>
    </xf>
    <xf numFmtId="0" fontId="1" fillId="8" borderId="10" xfId="0" applyFont="1" applyFill="1" applyBorder="1" applyAlignment="1" applyProtection="1">
      <alignment horizontal="center"/>
      <protection/>
    </xf>
    <xf numFmtId="0" fontId="4" fillId="8" borderId="17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5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80"/>
      </font>
      <border/>
    </dxf>
    <dxf>
      <font>
        <strike val="0"/>
        <color rgb="FFFF0000"/>
      </font>
      <border/>
    </dxf>
    <dxf>
      <font>
        <color rgb="FFFF99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zoomScale="50" zoomScaleNormal="50" workbookViewId="0" topLeftCell="A1">
      <selection activeCell="BH12" sqref="BH12"/>
    </sheetView>
  </sheetViews>
  <sheetFormatPr defaultColWidth="9.00390625" defaultRowHeight="14.25"/>
  <cols>
    <col min="1" max="1" width="4.625" style="282" bestFit="1" customWidth="1"/>
    <col min="2" max="2" width="2.25390625" style="207" bestFit="1" customWidth="1"/>
    <col min="3" max="3" width="30.375" style="243" customWidth="1"/>
    <col min="4" max="4" width="4.50390625" style="283" bestFit="1" customWidth="1"/>
    <col min="5" max="5" width="3.875" style="25" customWidth="1"/>
    <col min="6" max="8" width="5.50390625" style="25" customWidth="1"/>
    <col min="9" max="9" width="5.375" style="25" customWidth="1"/>
    <col min="10" max="10" width="3.875" style="25" customWidth="1"/>
    <col min="11" max="14" width="5.50390625" style="25" customWidth="1"/>
    <col min="15" max="15" width="3.875" style="25" customWidth="1"/>
    <col min="16" max="20" width="5.50390625" style="25" customWidth="1"/>
    <col min="21" max="21" width="3.875" style="25" customWidth="1"/>
    <col min="22" max="22" width="5.50390625" style="25" customWidth="1"/>
    <col min="23" max="24" width="5.375" style="25" customWidth="1"/>
    <col min="25" max="25" width="5.625" style="284" customWidth="1"/>
    <col min="26" max="26" width="3.875" style="212" customWidth="1"/>
    <col min="27" max="27" width="7.00390625" style="212" customWidth="1"/>
    <col min="28" max="31" width="5.25390625" style="285" customWidth="1"/>
    <col min="32" max="32" width="5.375" style="285" customWidth="1"/>
    <col min="33" max="36" width="5.25390625" style="285" customWidth="1"/>
    <col min="37" max="37" width="4.00390625" style="285" customWidth="1"/>
    <col min="38" max="38" width="5.25390625" style="285" customWidth="1"/>
    <col min="39" max="45" width="5.125" style="285" customWidth="1"/>
    <col min="46" max="46" width="6.00390625" style="285" customWidth="1"/>
    <col min="47" max="47" width="5.125" style="174" customWidth="1"/>
    <col min="48" max="48" width="5.125" style="285" customWidth="1"/>
    <col min="49" max="49" width="5.875" style="285" customWidth="1"/>
    <col min="50" max="50" width="5.125" style="25" customWidth="1"/>
    <col min="51" max="51" width="5.125" style="285" customWidth="1"/>
    <col min="52" max="52" width="5.125" style="174" customWidth="1"/>
    <col min="53" max="53" width="5.00390625" style="285" customWidth="1"/>
    <col min="54" max="56" width="5.125" style="285" customWidth="1"/>
    <col min="57" max="57" width="6.25390625" style="1043" customWidth="1"/>
    <col min="58" max="16384" width="9.00390625" style="60" customWidth="1"/>
  </cols>
  <sheetData>
    <row r="1" spans="1:57" s="25" customFormat="1" ht="21" thickBot="1">
      <c r="A1" s="15"/>
      <c r="B1" s="16"/>
      <c r="C1" s="17" t="s">
        <v>0</v>
      </c>
      <c r="D1" s="15"/>
      <c r="E1" s="1072" t="s">
        <v>100</v>
      </c>
      <c r="F1" s="1036"/>
      <c r="G1" s="1036"/>
      <c r="H1" s="1036"/>
      <c r="I1" s="1037"/>
      <c r="J1" s="20"/>
      <c r="K1" s="1038" t="s">
        <v>101</v>
      </c>
      <c r="L1" s="1038"/>
      <c r="M1" s="1038"/>
      <c r="N1" s="1039"/>
      <c r="O1" s="23"/>
      <c r="P1" s="1071" t="s">
        <v>102</v>
      </c>
      <c r="Q1" s="1071"/>
      <c r="R1" s="1071"/>
      <c r="S1" s="1071"/>
      <c r="T1" s="23"/>
      <c r="U1" s="23"/>
      <c r="V1" s="1071" t="s">
        <v>103</v>
      </c>
      <c r="W1" s="1071"/>
      <c r="X1" s="1071"/>
      <c r="Y1" s="1071"/>
      <c r="Z1" s="24"/>
      <c r="AA1" s="1071" t="s">
        <v>104</v>
      </c>
      <c r="AB1" s="1071"/>
      <c r="AC1" s="1071"/>
      <c r="AD1" s="1071"/>
      <c r="AE1" s="21"/>
      <c r="AG1" s="21"/>
      <c r="AH1" s="21" t="s">
        <v>105</v>
      </c>
      <c r="AI1" s="21"/>
      <c r="AK1" s="26"/>
      <c r="AL1" s="27"/>
      <c r="AM1" s="27" t="s">
        <v>106</v>
      </c>
      <c r="AN1" s="27"/>
      <c r="AO1" s="19"/>
      <c r="AP1" s="28"/>
      <c r="AQ1" s="29"/>
      <c r="AR1" s="23" t="s">
        <v>107</v>
      </c>
      <c r="AS1" s="23"/>
      <c r="AT1" s="30"/>
      <c r="AU1" s="31"/>
      <c r="AV1" s="32"/>
      <c r="AW1" s="27" t="s">
        <v>108</v>
      </c>
      <c r="AX1" s="27"/>
      <c r="AY1" s="33"/>
      <c r="AZ1" s="34"/>
      <c r="BA1" s="35"/>
      <c r="BB1" s="36" t="s">
        <v>220</v>
      </c>
      <c r="BC1" s="36"/>
      <c r="BD1" s="37"/>
      <c r="BE1" s="1030"/>
    </row>
    <row r="2" spans="1:57" ht="20.25">
      <c r="A2" s="38"/>
      <c r="B2" s="16"/>
      <c r="C2" s="39" t="s">
        <v>0</v>
      </c>
      <c r="D2" s="15"/>
      <c r="E2" s="40"/>
      <c r="F2" s="41" t="s">
        <v>109</v>
      </c>
      <c r="G2" s="41" t="s">
        <v>110</v>
      </c>
      <c r="H2" s="41" t="s">
        <v>111</v>
      </c>
      <c r="I2" s="42" t="s">
        <v>112</v>
      </c>
      <c r="J2" s="40"/>
      <c r="K2" s="41" t="s">
        <v>109</v>
      </c>
      <c r="L2" s="41" t="s">
        <v>110</v>
      </c>
      <c r="M2" s="41" t="s">
        <v>111</v>
      </c>
      <c r="N2" s="42" t="s">
        <v>112</v>
      </c>
      <c r="O2" s="40"/>
      <c r="P2" s="41" t="s">
        <v>109</v>
      </c>
      <c r="Q2" s="41" t="s">
        <v>110</v>
      </c>
      <c r="R2" s="41" t="s">
        <v>111</v>
      </c>
      <c r="S2" s="41" t="s">
        <v>112</v>
      </c>
      <c r="T2" s="42" t="s">
        <v>113</v>
      </c>
      <c r="U2" s="43"/>
      <c r="V2" s="41" t="s">
        <v>109</v>
      </c>
      <c r="W2" s="41" t="s">
        <v>110</v>
      </c>
      <c r="X2" s="41" t="s">
        <v>111</v>
      </c>
      <c r="Y2" s="42" t="s">
        <v>112</v>
      </c>
      <c r="Z2" s="44"/>
      <c r="AA2" s="45"/>
      <c r="AB2" s="46" t="s">
        <v>109</v>
      </c>
      <c r="AC2" s="47" t="s">
        <v>110</v>
      </c>
      <c r="AD2" s="47" t="s">
        <v>111</v>
      </c>
      <c r="AE2" s="48" t="s">
        <v>112</v>
      </c>
      <c r="AF2" s="49"/>
      <c r="AG2" s="50" t="s">
        <v>109</v>
      </c>
      <c r="AH2" s="47" t="s">
        <v>110</v>
      </c>
      <c r="AI2" s="47" t="s">
        <v>111</v>
      </c>
      <c r="AJ2" s="48" t="s">
        <v>112</v>
      </c>
      <c r="AK2" s="51"/>
      <c r="AL2" s="52" t="s">
        <v>109</v>
      </c>
      <c r="AM2" s="53" t="s">
        <v>110</v>
      </c>
      <c r="AN2" s="53" t="s">
        <v>111</v>
      </c>
      <c r="AO2" s="54" t="s">
        <v>112</v>
      </c>
      <c r="AP2" s="55"/>
      <c r="AQ2" s="52" t="s">
        <v>109</v>
      </c>
      <c r="AR2" s="53" t="s">
        <v>110</v>
      </c>
      <c r="AS2" s="53" t="s">
        <v>111</v>
      </c>
      <c r="AT2" s="56" t="s">
        <v>112</v>
      </c>
      <c r="AU2" s="57"/>
      <c r="AV2" s="52" t="s">
        <v>221</v>
      </c>
      <c r="AW2" s="53" t="s">
        <v>222</v>
      </c>
      <c r="AX2" s="58" t="s">
        <v>223</v>
      </c>
      <c r="AY2" s="56">
        <v>22</v>
      </c>
      <c r="AZ2" s="59"/>
      <c r="BA2" s="52">
        <v>23</v>
      </c>
      <c r="BB2" s="53">
        <v>24</v>
      </c>
      <c r="BC2" s="53">
        <v>25</v>
      </c>
      <c r="BD2" s="56">
        <v>26</v>
      </c>
      <c r="BE2" s="1031" t="s">
        <v>245</v>
      </c>
    </row>
    <row r="3" spans="1:57" ht="20.25">
      <c r="A3" s="61">
        <v>5</v>
      </c>
      <c r="B3" s="16" t="s">
        <v>252</v>
      </c>
      <c r="C3" s="39" t="s">
        <v>6</v>
      </c>
      <c r="D3" s="62">
        <v>91</v>
      </c>
      <c r="E3" s="63"/>
      <c r="F3" s="64">
        <v>2</v>
      </c>
      <c r="G3" s="64">
        <v>3</v>
      </c>
      <c r="H3" s="64">
        <v>2</v>
      </c>
      <c r="I3" s="65"/>
      <c r="J3" s="63"/>
      <c r="K3" s="64">
        <v>3</v>
      </c>
      <c r="L3" s="64">
        <v>3</v>
      </c>
      <c r="M3" s="64">
        <v>3</v>
      </c>
      <c r="N3" s="65">
        <v>3</v>
      </c>
      <c r="O3" s="63"/>
      <c r="P3" s="64">
        <v>2</v>
      </c>
      <c r="Q3" s="64">
        <v>3</v>
      </c>
      <c r="R3" s="64">
        <v>3</v>
      </c>
      <c r="S3" s="64">
        <v>1</v>
      </c>
      <c r="T3" s="65">
        <v>3</v>
      </c>
      <c r="U3" s="66"/>
      <c r="V3" s="67">
        <v>3</v>
      </c>
      <c r="W3" s="67">
        <v>3</v>
      </c>
      <c r="X3" s="67">
        <v>2</v>
      </c>
      <c r="Y3" s="65">
        <v>0</v>
      </c>
      <c r="Z3" s="68"/>
      <c r="AA3" s="69"/>
      <c r="AB3" s="70">
        <v>0</v>
      </c>
      <c r="AC3" s="71">
        <v>3</v>
      </c>
      <c r="AD3" s="71">
        <v>3</v>
      </c>
      <c r="AE3" s="72">
        <v>9</v>
      </c>
      <c r="AF3" s="73"/>
      <c r="AG3" s="74">
        <v>3</v>
      </c>
      <c r="AH3" s="71">
        <v>2</v>
      </c>
      <c r="AI3" s="71">
        <v>2</v>
      </c>
      <c r="AJ3" s="72">
        <v>3</v>
      </c>
      <c r="AK3" s="73"/>
      <c r="AL3" s="75">
        <v>2</v>
      </c>
      <c r="AM3" s="71">
        <v>1</v>
      </c>
      <c r="AN3" s="71">
        <v>1</v>
      </c>
      <c r="AO3" s="76">
        <v>3</v>
      </c>
      <c r="AP3" s="77"/>
      <c r="AQ3" s="75">
        <v>3</v>
      </c>
      <c r="AR3" s="71">
        <v>3</v>
      </c>
      <c r="AS3" s="71">
        <v>3</v>
      </c>
      <c r="AT3" s="78">
        <v>2</v>
      </c>
      <c r="AU3" s="79"/>
      <c r="AV3" s="75">
        <v>3</v>
      </c>
      <c r="AW3" s="71">
        <v>4</v>
      </c>
      <c r="AX3" s="67">
        <v>4</v>
      </c>
      <c r="AY3" s="78">
        <v>3</v>
      </c>
      <c r="AZ3" s="80"/>
      <c r="BA3" s="75">
        <v>3</v>
      </c>
      <c r="BB3" s="71"/>
      <c r="BC3" s="71"/>
      <c r="BD3" s="78"/>
      <c r="BE3" s="1032">
        <f aca="true" t="shared" si="0" ref="BE3:BE34">SUM(E3:BD3)</f>
        <v>99</v>
      </c>
    </row>
    <row r="4" spans="1:57" ht="20.25">
      <c r="A4" s="61">
        <v>18</v>
      </c>
      <c r="B4" s="16" t="s">
        <v>252</v>
      </c>
      <c r="C4" s="39" t="s">
        <v>32</v>
      </c>
      <c r="D4" s="62">
        <v>93</v>
      </c>
      <c r="E4" s="63"/>
      <c r="F4" s="64">
        <v>2</v>
      </c>
      <c r="G4" s="64">
        <v>3</v>
      </c>
      <c r="H4" s="64">
        <v>3</v>
      </c>
      <c r="I4" s="65"/>
      <c r="J4" s="63"/>
      <c r="K4" s="64">
        <v>3</v>
      </c>
      <c r="L4" s="64">
        <v>3</v>
      </c>
      <c r="M4" s="64">
        <v>3</v>
      </c>
      <c r="N4" s="65">
        <v>0</v>
      </c>
      <c r="O4" s="63"/>
      <c r="P4" s="64">
        <v>1</v>
      </c>
      <c r="Q4" s="64">
        <v>2</v>
      </c>
      <c r="R4" s="64">
        <v>3</v>
      </c>
      <c r="S4" s="64">
        <v>3</v>
      </c>
      <c r="T4" s="65">
        <v>3</v>
      </c>
      <c r="U4" s="66"/>
      <c r="V4" s="67">
        <v>2</v>
      </c>
      <c r="W4" s="67">
        <v>3</v>
      </c>
      <c r="X4" s="67">
        <v>2</v>
      </c>
      <c r="Y4" s="65">
        <v>1</v>
      </c>
      <c r="Z4" s="68"/>
      <c r="AA4" s="69"/>
      <c r="AB4" s="70">
        <v>1</v>
      </c>
      <c r="AC4" s="71">
        <v>2</v>
      </c>
      <c r="AD4" s="71">
        <v>3</v>
      </c>
      <c r="AE4" s="72">
        <v>9</v>
      </c>
      <c r="AF4" s="73"/>
      <c r="AG4" s="74">
        <v>2</v>
      </c>
      <c r="AH4" s="71">
        <v>3</v>
      </c>
      <c r="AI4" s="71">
        <v>3</v>
      </c>
      <c r="AJ4" s="72">
        <v>0</v>
      </c>
      <c r="AK4" s="73"/>
      <c r="AL4" s="75">
        <v>3</v>
      </c>
      <c r="AM4" s="71">
        <v>3</v>
      </c>
      <c r="AN4" s="71">
        <v>1</v>
      </c>
      <c r="AO4" s="76">
        <v>3</v>
      </c>
      <c r="AP4" s="77"/>
      <c r="AQ4" s="75">
        <v>3</v>
      </c>
      <c r="AR4" s="71">
        <v>3</v>
      </c>
      <c r="AS4" s="71">
        <v>3</v>
      </c>
      <c r="AT4" s="78">
        <v>2</v>
      </c>
      <c r="AU4" s="79"/>
      <c r="AV4" s="75">
        <v>3</v>
      </c>
      <c r="AW4" s="71">
        <v>2</v>
      </c>
      <c r="AX4" s="67">
        <v>4</v>
      </c>
      <c r="AY4" s="78">
        <v>3</v>
      </c>
      <c r="AZ4" s="80"/>
      <c r="BA4" s="75">
        <v>3</v>
      </c>
      <c r="BB4" s="71"/>
      <c r="BC4" s="71"/>
      <c r="BD4" s="78"/>
      <c r="BE4" s="1032">
        <f t="shared" si="0"/>
        <v>96</v>
      </c>
    </row>
    <row r="5" spans="1:57" ht="20.25">
      <c r="A5" s="61">
        <v>14</v>
      </c>
      <c r="B5" s="16" t="s">
        <v>252</v>
      </c>
      <c r="C5" s="39" t="s">
        <v>23</v>
      </c>
      <c r="D5" s="62">
        <v>93</v>
      </c>
      <c r="E5" s="63"/>
      <c r="F5" s="64">
        <v>1</v>
      </c>
      <c r="G5" s="64">
        <v>3</v>
      </c>
      <c r="H5" s="64">
        <v>3</v>
      </c>
      <c r="I5" s="65"/>
      <c r="J5" s="63"/>
      <c r="K5" s="64">
        <v>3</v>
      </c>
      <c r="L5" s="64">
        <v>3</v>
      </c>
      <c r="M5" s="64">
        <v>3</v>
      </c>
      <c r="N5" s="65">
        <v>2</v>
      </c>
      <c r="O5" s="63"/>
      <c r="P5" s="64">
        <v>1</v>
      </c>
      <c r="Q5" s="64">
        <v>0</v>
      </c>
      <c r="R5" s="64">
        <v>1</v>
      </c>
      <c r="S5" s="64">
        <v>1</v>
      </c>
      <c r="T5" s="65">
        <v>3</v>
      </c>
      <c r="U5" s="66"/>
      <c r="V5" s="67">
        <v>3</v>
      </c>
      <c r="W5" s="67">
        <v>3</v>
      </c>
      <c r="X5" s="67">
        <v>2</v>
      </c>
      <c r="Y5" s="65">
        <v>1</v>
      </c>
      <c r="Z5" s="68"/>
      <c r="AA5" s="69"/>
      <c r="AB5" s="70">
        <v>2</v>
      </c>
      <c r="AC5" s="71">
        <v>2</v>
      </c>
      <c r="AD5" s="71">
        <v>3</v>
      </c>
      <c r="AE5" s="72">
        <v>9</v>
      </c>
      <c r="AF5" s="73"/>
      <c r="AG5" s="74">
        <v>3</v>
      </c>
      <c r="AH5" s="71">
        <v>3</v>
      </c>
      <c r="AI5" s="71">
        <v>3</v>
      </c>
      <c r="AJ5" s="72">
        <v>2</v>
      </c>
      <c r="AK5" s="73"/>
      <c r="AL5" s="75">
        <v>3</v>
      </c>
      <c r="AM5" s="71">
        <v>3</v>
      </c>
      <c r="AN5" s="71">
        <v>2</v>
      </c>
      <c r="AO5" s="76">
        <v>3</v>
      </c>
      <c r="AP5" s="77"/>
      <c r="AQ5" s="75">
        <v>3</v>
      </c>
      <c r="AR5" s="71">
        <v>3</v>
      </c>
      <c r="AS5" s="71">
        <v>3</v>
      </c>
      <c r="AT5" s="78">
        <v>0</v>
      </c>
      <c r="AU5" s="79"/>
      <c r="AV5" s="75">
        <v>3</v>
      </c>
      <c r="AW5" s="71">
        <v>1</v>
      </c>
      <c r="AX5" s="67">
        <v>4</v>
      </c>
      <c r="AY5" s="78">
        <v>3</v>
      </c>
      <c r="AZ5" s="80"/>
      <c r="BA5" s="75">
        <v>2</v>
      </c>
      <c r="BB5" s="71"/>
      <c r="BC5" s="71"/>
      <c r="BD5" s="78"/>
      <c r="BE5" s="1032">
        <f t="shared" si="0"/>
        <v>93</v>
      </c>
    </row>
    <row r="6" spans="1:57" ht="20.25">
      <c r="A6" s="61">
        <v>24</v>
      </c>
      <c r="B6" s="16" t="s">
        <v>252</v>
      </c>
      <c r="C6" s="1" t="s">
        <v>1</v>
      </c>
      <c r="D6" s="62">
        <v>89</v>
      </c>
      <c r="E6" s="63"/>
      <c r="F6" s="64">
        <v>2</v>
      </c>
      <c r="G6" s="64">
        <v>3</v>
      </c>
      <c r="H6" s="64">
        <v>2</v>
      </c>
      <c r="I6" s="65"/>
      <c r="J6" s="63"/>
      <c r="K6" s="64">
        <v>2</v>
      </c>
      <c r="L6" s="64">
        <v>3</v>
      </c>
      <c r="M6" s="64">
        <v>3</v>
      </c>
      <c r="N6" s="65">
        <v>2</v>
      </c>
      <c r="O6" s="63"/>
      <c r="P6" s="64">
        <v>2</v>
      </c>
      <c r="Q6" s="64">
        <v>3</v>
      </c>
      <c r="R6" s="64">
        <v>3</v>
      </c>
      <c r="S6" s="64">
        <v>3</v>
      </c>
      <c r="T6" s="65">
        <v>3</v>
      </c>
      <c r="U6" s="66"/>
      <c r="V6" s="67">
        <v>3</v>
      </c>
      <c r="W6" s="67">
        <v>3</v>
      </c>
      <c r="X6" s="67">
        <v>1</v>
      </c>
      <c r="Y6" s="65">
        <v>1</v>
      </c>
      <c r="Z6" s="68"/>
      <c r="AA6" s="69"/>
      <c r="AB6" s="70">
        <v>1</v>
      </c>
      <c r="AC6" s="71">
        <v>3</v>
      </c>
      <c r="AD6" s="71">
        <v>1</v>
      </c>
      <c r="AE6" s="72">
        <v>8</v>
      </c>
      <c r="AF6" s="73"/>
      <c r="AG6" s="74">
        <v>3</v>
      </c>
      <c r="AH6" s="71">
        <v>3</v>
      </c>
      <c r="AI6" s="71">
        <v>3</v>
      </c>
      <c r="AJ6" s="72">
        <v>3</v>
      </c>
      <c r="AK6" s="73"/>
      <c r="AL6" s="75">
        <v>3</v>
      </c>
      <c r="AM6" s="71">
        <v>2</v>
      </c>
      <c r="AN6" s="71">
        <v>2</v>
      </c>
      <c r="AO6" s="76">
        <v>1</v>
      </c>
      <c r="AP6" s="77"/>
      <c r="AQ6" s="75">
        <v>0</v>
      </c>
      <c r="AR6" s="71">
        <v>3</v>
      </c>
      <c r="AS6" s="71">
        <v>2</v>
      </c>
      <c r="AT6" s="78">
        <v>2</v>
      </c>
      <c r="AU6" s="79"/>
      <c r="AV6" s="75">
        <v>3</v>
      </c>
      <c r="AW6" s="71">
        <v>3</v>
      </c>
      <c r="AX6" s="67">
        <v>2</v>
      </c>
      <c r="AY6" s="78">
        <v>3</v>
      </c>
      <c r="AZ6" s="80"/>
      <c r="BA6" s="75">
        <v>2</v>
      </c>
      <c r="BB6" s="71"/>
      <c r="BC6" s="71"/>
      <c r="BD6" s="78"/>
      <c r="BE6" s="1032">
        <f t="shared" si="0"/>
        <v>92</v>
      </c>
    </row>
    <row r="7" spans="1:57" ht="20.25">
      <c r="A7" s="61">
        <v>20</v>
      </c>
      <c r="B7" s="16" t="s">
        <v>252</v>
      </c>
      <c r="C7" s="39" t="s">
        <v>29</v>
      </c>
      <c r="D7" s="62">
        <v>93</v>
      </c>
      <c r="E7" s="63"/>
      <c r="F7" s="64">
        <v>2</v>
      </c>
      <c r="G7" s="64">
        <v>2</v>
      </c>
      <c r="H7" s="64">
        <v>3</v>
      </c>
      <c r="I7" s="65"/>
      <c r="J7" s="63"/>
      <c r="K7" s="64">
        <v>3</v>
      </c>
      <c r="L7" s="64">
        <v>2</v>
      </c>
      <c r="M7" s="64">
        <v>3</v>
      </c>
      <c r="N7" s="65">
        <v>3</v>
      </c>
      <c r="O7" s="63"/>
      <c r="P7" s="64">
        <v>1</v>
      </c>
      <c r="Q7" s="64">
        <v>2</v>
      </c>
      <c r="R7" s="64">
        <v>3</v>
      </c>
      <c r="S7" s="64">
        <v>2</v>
      </c>
      <c r="T7" s="65">
        <v>1</v>
      </c>
      <c r="U7" s="66"/>
      <c r="V7" s="67">
        <v>1</v>
      </c>
      <c r="W7" s="67">
        <v>1</v>
      </c>
      <c r="X7" s="67">
        <v>2</v>
      </c>
      <c r="Y7" s="65">
        <v>1</v>
      </c>
      <c r="Z7" s="68"/>
      <c r="AA7" s="69"/>
      <c r="AB7" s="70">
        <v>1</v>
      </c>
      <c r="AC7" s="71">
        <v>3</v>
      </c>
      <c r="AD7" s="71">
        <v>3</v>
      </c>
      <c r="AE7" s="72">
        <v>8</v>
      </c>
      <c r="AF7" s="73"/>
      <c r="AG7" s="74">
        <v>3</v>
      </c>
      <c r="AH7" s="71">
        <v>3</v>
      </c>
      <c r="AI7" s="71">
        <v>2</v>
      </c>
      <c r="AJ7" s="72">
        <v>4</v>
      </c>
      <c r="AK7" s="73"/>
      <c r="AL7" s="75">
        <v>3</v>
      </c>
      <c r="AM7" s="71">
        <v>2</v>
      </c>
      <c r="AN7" s="71">
        <v>1</v>
      </c>
      <c r="AO7" s="76">
        <v>3</v>
      </c>
      <c r="AP7" s="77"/>
      <c r="AQ7" s="75">
        <v>3</v>
      </c>
      <c r="AR7" s="71">
        <v>2</v>
      </c>
      <c r="AS7" s="71">
        <v>3</v>
      </c>
      <c r="AT7" s="78">
        <v>2</v>
      </c>
      <c r="AU7" s="79"/>
      <c r="AV7" s="75">
        <v>3</v>
      </c>
      <c r="AW7" s="71">
        <v>3</v>
      </c>
      <c r="AX7" s="67">
        <v>3</v>
      </c>
      <c r="AY7" s="78">
        <v>3</v>
      </c>
      <c r="AZ7" s="80"/>
      <c r="BA7" s="75">
        <v>2</v>
      </c>
      <c r="BB7" s="71"/>
      <c r="BC7" s="71"/>
      <c r="BD7" s="78"/>
      <c r="BE7" s="1032">
        <f t="shared" si="0"/>
        <v>92</v>
      </c>
    </row>
    <row r="8" spans="1:57" ht="20.25">
      <c r="A8" s="61">
        <v>19</v>
      </c>
      <c r="B8" s="16" t="s">
        <v>252</v>
      </c>
      <c r="C8" s="39" t="s">
        <v>41</v>
      </c>
      <c r="D8" s="62">
        <v>90</v>
      </c>
      <c r="E8" s="63"/>
      <c r="F8" s="64">
        <v>0</v>
      </c>
      <c r="G8" s="64">
        <v>2</v>
      </c>
      <c r="H8" s="64">
        <v>3</v>
      </c>
      <c r="I8" s="65"/>
      <c r="J8" s="63"/>
      <c r="K8" s="64">
        <v>3</v>
      </c>
      <c r="L8" s="64">
        <v>2</v>
      </c>
      <c r="M8" s="64">
        <v>2</v>
      </c>
      <c r="N8" s="65">
        <v>0</v>
      </c>
      <c r="O8" s="63"/>
      <c r="P8" s="64">
        <v>1</v>
      </c>
      <c r="Q8" s="64">
        <v>2</v>
      </c>
      <c r="R8" s="64">
        <v>2</v>
      </c>
      <c r="S8" s="64">
        <v>2</v>
      </c>
      <c r="T8" s="65">
        <v>2</v>
      </c>
      <c r="U8" s="66"/>
      <c r="V8" s="67">
        <v>2</v>
      </c>
      <c r="W8" s="67">
        <v>3</v>
      </c>
      <c r="X8" s="67">
        <v>2</v>
      </c>
      <c r="Y8" s="65">
        <v>1</v>
      </c>
      <c r="Z8" s="68"/>
      <c r="AA8" s="69"/>
      <c r="AB8" s="70">
        <v>2</v>
      </c>
      <c r="AC8" s="71">
        <v>2</v>
      </c>
      <c r="AD8" s="71">
        <v>2</v>
      </c>
      <c r="AE8" s="72">
        <v>8</v>
      </c>
      <c r="AF8" s="73"/>
      <c r="AG8" s="74">
        <v>3</v>
      </c>
      <c r="AH8" s="71">
        <v>3</v>
      </c>
      <c r="AI8" s="71">
        <v>1</v>
      </c>
      <c r="AJ8" s="72">
        <v>4</v>
      </c>
      <c r="AK8" s="73"/>
      <c r="AL8" s="75">
        <v>3</v>
      </c>
      <c r="AM8" s="71">
        <v>3</v>
      </c>
      <c r="AN8" s="71">
        <v>1</v>
      </c>
      <c r="AO8" s="76">
        <v>3</v>
      </c>
      <c r="AP8" s="77"/>
      <c r="AQ8" s="75">
        <v>3</v>
      </c>
      <c r="AR8" s="71">
        <v>3</v>
      </c>
      <c r="AS8" s="71">
        <v>2</v>
      </c>
      <c r="AT8" s="78">
        <v>2</v>
      </c>
      <c r="AU8" s="79"/>
      <c r="AV8" s="75">
        <v>2</v>
      </c>
      <c r="AW8" s="71">
        <v>3</v>
      </c>
      <c r="AX8" s="67">
        <v>3</v>
      </c>
      <c r="AY8" s="78">
        <v>2</v>
      </c>
      <c r="AZ8" s="80"/>
      <c r="BA8" s="75">
        <v>3</v>
      </c>
      <c r="BB8" s="71"/>
      <c r="BC8" s="71"/>
      <c r="BD8" s="78"/>
      <c r="BE8" s="1032">
        <f t="shared" si="0"/>
        <v>87</v>
      </c>
    </row>
    <row r="9" spans="1:57" ht="20.25">
      <c r="A9" s="61">
        <v>31</v>
      </c>
      <c r="B9" s="16" t="s">
        <v>252</v>
      </c>
      <c r="C9" s="39" t="s">
        <v>26</v>
      </c>
      <c r="D9" s="62">
        <v>93</v>
      </c>
      <c r="E9" s="63"/>
      <c r="F9" s="64">
        <v>2</v>
      </c>
      <c r="G9" s="64">
        <v>2</v>
      </c>
      <c r="H9" s="64">
        <v>3</v>
      </c>
      <c r="I9" s="65"/>
      <c r="J9" s="63"/>
      <c r="K9" s="64">
        <v>3</v>
      </c>
      <c r="L9" s="64">
        <v>2</v>
      </c>
      <c r="M9" s="64">
        <v>3</v>
      </c>
      <c r="N9" s="65">
        <v>3</v>
      </c>
      <c r="O9" s="63"/>
      <c r="P9" s="64">
        <v>0</v>
      </c>
      <c r="Q9" s="64">
        <v>2</v>
      </c>
      <c r="R9" s="64">
        <v>2</v>
      </c>
      <c r="S9" s="64">
        <v>3</v>
      </c>
      <c r="T9" s="65">
        <v>1</v>
      </c>
      <c r="U9" s="66"/>
      <c r="V9" s="67">
        <v>3</v>
      </c>
      <c r="W9" s="67">
        <v>1</v>
      </c>
      <c r="X9" s="67">
        <v>2</v>
      </c>
      <c r="Y9" s="65">
        <v>0</v>
      </c>
      <c r="Z9" s="68"/>
      <c r="AA9" s="69"/>
      <c r="AB9" s="70">
        <v>0</v>
      </c>
      <c r="AC9" s="71">
        <v>2</v>
      </c>
      <c r="AD9" s="71">
        <v>3</v>
      </c>
      <c r="AE9" s="72">
        <v>9</v>
      </c>
      <c r="AF9" s="73"/>
      <c r="AG9" s="74">
        <v>2</v>
      </c>
      <c r="AH9" s="71">
        <v>2</v>
      </c>
      <c r="AI9" s="71">
        <v>3</v>
      </c>
      <c r="AJ9" s="72">
        <v>3</v>
      </c>
      <c r="AK9" s="73"/>
      <c r="AL9" s="75">
        <v>2</v>
      </c>
      <c r="AM9" s="71">
        <v>3</v>
      </c>
      <c r="AN9" s="71">
        <v>1</v>
      </c>
      <c r="AO9" s="76">
        <v>3</v>
      </c>
      <c r="AP9" s="77"/>
      <c r="AQ9" s="75">
        <v>3</v>
      </c>
      <c r="AR9" s="71">
        <v>2</v>
      </c>
      <c r="AS9" s="71">
        <v>3</v>
      </c>
      <c r="AT9" s="78">
        <v>1</v>
      </c>
      <c r="AU9" s="79"/>
      <c r="AV9" s="75">
        <v>2</v>
      </c>
      <c r="AW9" s="71">
        <v>2</v>
      </c>
      <c r="AX9" s="67">
        <v>3</v>
      </c>
      <c r="AY9" s="78">
        <v>2</v>
      </c>
      <c r="AZ9" s="80"/>
      <c r="BA9" s="75">
        <v>3</v>
      </c>
      <c r="BB9" s="71"/>
      <c r="BC9" s="71"/>
      <c r="BD9" s="78"/>
      <c r="BE9" s="1032">
        <f t="shared" si="0"/>
        <v>86</v>
      </c>
    </row>
    <row r="10" spans="1:57" ht="20.25">
      <c r="A10" s="61">
        <v>23</v>
      </c>
      <c r="B10" s="16" t="s">
        <v>252</v>
      </c>
      <c r="C10" s="39" t="s">
        <v>68</v>
      </c>
      <c r="D10" s="62">
        <v>90</v>
      </c>
      <c r="E10" s="63"/>
      <c r="F10" s="64">
        <v>0</v>
      </c>
      <c r="G10" s="64">
        <v>2</v>
      </c>
      <c r="H10" s="64">
        <v>3</v>
      </c>
      <c r="I10" s="65"/>
      <c r="J10" s="63"/>
      <c r="K10" s="64">
        <v>3</v>
      </c>
      <c r="L10" s="64">
        <v>2</v>
      </c>
      <c r="M10" s="64">
        <v>3</v>
      </c>
      <c r="N10" s="65">
        <v>2</v>
      </c>
      <c r="O10" s="63"/>
      <c r="P10" s="64">
        <v>1</v>
      </c>
      <c r="Q10" s="64">
        <v>2</v>
      </c>
      <c r="R10" s="64">
        <v>2</v>
      </c>
      <c r="S10" s="64">
        <v>3</v>
      </c>
      <c r="T10" s="65">
        <v>2</v>
      </c>
      <c r="U10" s="66"/>
      <c r="V10" s="67">
        <v>3</v>
      </c>
      <c r="W10" s="67">
        <v>3</v>
      </c>
      <c r="X10" s="67">
        <v>2</v>
      </c>
      <c r="Y10" s="65">
        <v>0</v>
      </c>
      <c r="Z10" s="68"/>
      <c r="AA10" s="69"/>
      <c r="AB10" s="70">
        <v>1</v>
      </c>
      <c r="AC10" s="71">
        <v>3</v>
      </c>
      <c r="AD10" s="71">
        <v>3</v>
      </c>
      <c r="AE10" s="72">
        <v>8</v>
      </c>
      <c r="AF10" s="73"/>
      <c r="AG10" s="74">
        <v>3</v>
      </c>
      <c r="AH10" s="71">
        <v>2</v>
      </c>
      <c r="AI10" s="71">
        <v>1</v>
      </c>
      <c r="AJ10" s="72">
        <v>3</v>
      </c>
      <c r="AK10" s="73"/>
      <c r="AL10" s="75">
        <v>3</v>
      </c>
      <c r="AM10" s="71">
        <v>2</v>
      </c>
      <c r="AN10" s="71">
        <v>0</v>
      </c>
      <c r="AO10" s="76">
        <v>3</v>
      </c>
      <c r="AP10" s="77"/>
      <c r="AQ10" s="75">
        <v>3</v>
      </c>
      <c r="AR10" s="71">
        <v>3</v>
      </c>
      <c r="AS10" s="71">
        <v>3</v>
      </c>
      <c r="AT10" s="78">
        <v>1</v>
      </c>
      <c r="AU10" s="79"/>
      <c r="AV10" s="75">
        <v>2</v>
      </c>
      <c r="AW10" s="71">
        <v>3</v>
      </c>
      <c r="AX10" s="67">
        <v>3</v>
      </c>
      <c r="AY10" s="78">
        <v>0</v>
      </c>
      <c r="AZ10" s="80"/>
      <c r="BA10" s="75">
        <v>3</v>
      </c>
      <c r="BB10" s="71"/>
      <c r="BC10" s="71"/>
      <c r="BD10" s="78"/>
      <c r="BE10" s="1032">
        <f t="shared" si="0"/>
        <v>86</v>
      </c>
    </row>
    <row r="11" spans="1:57" ht="20.25">
      <c r="A11" s="61">
        <v>41</v>
      </c>
      <c r="B11" s="16" t="s">
        <v>252</v>
      </c>
      <c r="C11" s="39" t="s">
        <v>8</v>
      </c>
      <c r="D11" s="62">
        <v>89</v>
      </c>
      <c r="E11" s="63"/>
      <c r="F11" s="64">
        <v>2</v>
      </c>
      <c r="G11" s="64">
        <v>1</v>
      </c>
      <c r="H11" s="64">
        <v>3</v>
      </c>
      <c r="I11" s="65"/>
      <c r="J11" s="63"/>
      <c r="K11" s="64">
        <v>3</v>
      </c>
      <c r="L11" s="64">
        <v>3</v>
      </c>
      <c r="M11" s="64">
        <v>3</v>
      </c>
      <c r="N11" s="65">
        <v>3</v>
      </c>
      <c r="O11" s="63"/>
      <c r="P11" s="64">
        <v>1</v>
      </c>
      <c r="Q11" s="64">
        <v>2</v>
      </c>
      <c r="R11" s="64">
        <v>3</v>
      </c>
      <c r="S11" s="64">
        <v>3</v>
      </c>
      <c r="T11" s="65">
        <v>1</v>
      </c>
      <c r="U11" s="66"/>
      <c r="V11" s="67">
        <v>3</v>
      </c>
      <c r="W11" s="67">
        <v>3</v>
      </c>
      <c r="X11" s="67">
        <v>1</v>
      </c>
      <c r="Y11" s="65">
        <v>0</v>
      </c>
      <c r="Z11" s="68"/>
      <c r="AA11" s="69"/>
      <c r="AB11" s="70">
        <v>1</v>
      </c>
      <c r="AC11" s="71">
        <v>3</v>
      </c>
      <c r="AD11" s="71">
        <v>3</v>
      </c>
      <c r="AE11" s="72">
        <v>1</v>
      </c>
      <c r="AF11" s="73"/>
      <c r="AG11" s="74">
        <v>3</v>
      </c>
      <c r="AH11" s="71">
        <v>2</v>
      </c>
      <c r="AI11" s="71">
        <v>2</v>
      </c>
      <c r="AJ11" s="72">
        <v>4</v>
      </c>
      <c r="AK11" s="73"/>
      <c r="AL11" s="75">
        <v>3</v>
      </c>
      <c r="AM11" s="71">
        <v>3</v>
      </c>
      <c r="AN11" s="71">
        <v>1</v>
      </c>
      <c r="AO11" s="76">
        <v>3</v>
      </c>
      <c r="AP11" s="77"/>
      <c r="AQ11" s="75">
        <v>2</v>
      </c>
      <c r="AR11" s="71">
        <v>2</v>
      </c>
      <c r="AS11" s="71">
        <v>3</v>
      </c>
      <c r="AT11" s="78">
        <v>1</v>
      </c>
      <c r="AU11" s="79"/>
      <c r="AV11" s="75">
        <v>2</v>
      </c>
      <c r="AW11" s="71">
        <v>2</v>
      </c>
      <c r="AX11" s="67">
        <v>3</v>
      </c>
      <c r="AY11" s="78">
        <v>3</v>
      </c>
      <c r="AZ11" s="80"/>
      <c r="BA11" s="75">
        <v>2</v>
      </c>
      <c r="BB11" s="71"/>
      <c r="BC11" s="71"/>
      <c r="BD11" s="78"/>
      <c r="BE11" s="1032">
        <f t="shared" si="0"/>
        <v>84</v>
      </c>
    </row>
    <row r="12" spans="1:57" ht="20.25">
      <c r="A12" s="61">
        <v>21</v>
      </c>
      <c r="B12" s="16" t="s">
        <v>252</v>
      </c>
      <c r="C12" s="39" t="s">
        <v>24</v>
      </c>
      <c r="D12" s="62">
        <v>94</v>
      </c>
      <c r="E12" s="63"/>
      <c r="F12" s="64">
        <v>1</v>
      </c>
      <c r="G12" s="64">
        <v>2</v>
      </c>
      <c r="H12" s="64">
        <v>2</v>
      </c>
      <c r="I12" s="65"/>
      <c r="J12" s="63"/>
      <c r="K12" s="64">
        <v>3</v>
      </c>
      <c r="L12" s="64">
        <v>2</v>
      </c>
      <c r="M12" s="64">
        <v>3</v>
      </c>
      <c r="N12" s="65">
        <v>3</v>
      </c>
      <c r="O12" s="63"/>
      <c r="P12" s="64">
        <v>0</v>
      </c>
      <c r="Q12" s="64">
        <v>3</v>
      </c>
      <c r="R12" s="64">
        <v>3</v>
      </c>
      <c r="S12" s="64">
        <v>2</v>
      </c>
      <c r="T12" s="65">
        <v>1</v>
      </c>
      <c r="U12" s="66"/>
      <c r="V12" s="67">
        <v>3</v>
      </c>
      <c r="W12" s="67">
        <v>3</v>
      </c>
      <c r="X12" s="67">
        <v>2</v>
      </c>
      <c r="Y12" s="65">
        <v>0</v>
      </c>
      <c r="Z12" s="86"/>
      <c r="AA12" s="90"/>
      <c r="AB12" s="70">
        <v>0</v>
      </c>
      <c r="AC12" s="71">
        <v>2</v>
      </c>
      <c r="AD12" s="71">
        <v>2</v>
      </c>
      <c r="AE12" s="72">
        <v>9</v>
      </c>
      <c r="AF12" s="73"/>
      <c r="AG12" s="74">
        <v>2</v>
      </c>
      <c r="AH12" s="71">
        <v>3</v>
      </c>
      <c r="AI12" s="71">
        <v>3</v>
      </c>
      <c r="AJ12" s="72">
        <v>3</v>
      </c>
      <c r="AK12" s="73"/>
      <c r="AL12" s="75">
        <v>2</v>
      </c>
      <c r="AM12" s="71">
        <v>3</v>
      </c>
      <c r="AN12" s="71">
        <v>1</v>
      </c>
      <c r="AO12" s="76">
        <v>3</v>
      </c>
      <c r="AP12" s="77"/>
      <c r="AQ12" s="75">
        <v>2</v>
      </c>
      <c r="AR12" s="71">
        <v>2</v>
      </c>
      <c r="AS12" s="71">
        <v>3</v>
      </c>
      <c r="AT12" s="78">
        <v>1</v>
      </c>
      <c r="AU12" s="79"/>
      <c r="AV12" s="75">
        <v>1</v>
      </c>
      <c r="AW12" s="71">
        <v>3</v>
      </c>
      <c r="AX12" s="67">
        <v>3</v>
      </c>
      <c r="AY12" s="78">
        <v>1</v>
      </c>
      <c r="AZ12" s="80"/>
      <c r="BA12" s="75">
        <v>0</v>
      </c>
      <c r="BB12" s="71"/>
      <c r="BC12" s="71"/>
      <c r="BD12" s="78"/>
      <c r="BE12" s="1032">
        <f t="shared" si="0"/>
        <v>82</v>
      </c>
    </row>
    <row r="13" spans="1:57" ht="20.25">
      <c r="A13" s="61">
        <v>44</v>
      </c>
      <c r="B13" s="16" t="s">
        <v>252</v>
      </c>
      <c r="C13" s="39" t="s">
        <v>5</v>
      </c>
      <c r="D13" s="62">
        <v>91</v>
      </c>
      <c r="E13" s="63"/>
      <c r="F13" s="64">
        <v>2</v>
      </c>
      <c r="G13" s="64">
        <v>3</v>
      </c>
      <c r="H13" s="64">
        <v>2</v>
      </c>
      <c r="I13" s="65"/>
      <c r="J13" s="63"/>
      <c r="K13" s="64">
        <v>2</v>
      </c>
      <c r="L13" s="64">
        <v>2</v>
      </c>
      <c r="M13" s="64">
        <v>2</v>
      </c>
      <c r="N13" s="65">
        <v>2</v>
      </c>
      <c r="O13" s="63"/>
      <c r="P13" s="64">
        <v>0</v>
      </c>
      <c r="Q13" s="64">
        <v>2</v>
      </c>
      <c r="R13" s="64">
        <v>1</v>
      </c>
      <c r="S13" s="64">
        <v>2</v>
      </c>
      <c r="T13" s="65">
        <v>1</v>
      </c>
      <c r="U13" s="66"/>
      <c r="V13" s="67">
        <v>1</v>
      </c>
      <c r="W13" s="67">
        <v>2</v>
      </c>
      <c r="X13" s="67">
        <v>2</v>
      </c>
      <c r="Y13" s="65">
        <v>1</v>
      </c>
      <c r="Z13" s="68"/>
      <c r="AA13" s="69"/>
      <c r="AB13" s="70">
        <v>1</v>
      </c>
      <c r="AC13" s="71">
        <v>2</v>
      </c>
      <c r="AD13" s="71">
        <v>2</v>
      </c>
      <c r="AE13" s="72">
        <v>9</v>
      </c>
      <c r="AF13" s="73"/>
      <c r="AG13" s="74">
        <v>2</v>
      </c>
      <c r="AH13" s="71">
        <v>2</v>
      </c>
      <c r="AI13" s="71">
        <v>2</v>
      </c>
      <c r="AJ13" s="72">
        <v>3</v>
      </c>
      <c r="AK13" s="73"/>
      <c r="AL13" s="75">
        <v>1</v>
      </c>
      <c r="AM13" s="71">
        <v>2</v>
      </c>
      <c r="AN13" s="71">
        <v>1</v>
      </c>
      <c r="AO13" s="76">
        <v>2</v>
      </c>
      <c r="AP13" s="77"/>
      <c r="AQ13" s="75">
        <v>2</v>
      </c>
      <c r="AR13" s="71">
        <v>2</v>
      </c>
      <c r="AS13" s="71">
        <v>2</v>
      </c>
      <c r="AT13" s="78">
        <v>2</v>
      </c>
      <c r="AU13" s="79"/>
      <c r="AV13" s="75">
        <v>0</v>
      </c>
      <c r="AW13" s="71">
        <v>2</v>
      </c>
      <c r="AX13" s="67">
        <v>2</v>
      </c>
      <c r="AY13" s="78">
        <v>2</v>
      </c>
      <c r="AZ13" s="80"/>
      <c r="BA13" s="75">
        <v>2</v>
      </c>
      <c r="BB13" s="71"/>
      <c r="BC13" s="71"/>
      <c r="BD13" s="78"/>
      <c r="BE13" s="1032">
        <f t="shared" si="0"/>
        <v>72</v>
      </c>
    </row>
    <row r="14" spans="1:57" ht="20.25">
      <c r="A14" s="61">
        <v>16</v>
      </c>
      <c r="B14" s="16" t="s">
        <v>252</v>
      </c>
      <c r="C14" s="39" t="s">
        <v>46</v>
      </c>
      <c r="D14" s="62">
        <v>93</v>
      </c>
      <c r="E14" s="63"/>
      <c r="F14" s="64">
        <v>3</v>
      </c>
      <c r="G14" s="64">
        <v>2</v>
      </c>
      <c r="H14" s="64">
        <v>2</v>
      </c>
      <c r="I14" s="65"/>
      <c r="J14" s="63"/>
      <c r="K14" s="64">
        <v>2</v>
      </c>
      <c r="L14" s="64">
        <v>4</v>
      </c>
      <c r="M14" s="64">
        <v>4</v>
      </c>
      <c r="N14" s="65">
        <v>2</v>
      </c>
      <c r="O14" s="63"/>
      <c r="P14" s="64">
        <v>0</v>
      </c>
      <c r="Q14" s="64">
        <v>1</v>
      </c>
      <c r="R14" s="64">
        <v>3</v>
      </c>
      <c r="S14" s="64">
        <v>3</v>
      </c>
      <c r="T14" s="65">
        <v>1</v>
      </c>
      <c r="U14" s="66"/>
      <c r="V14" s="67">
        <v>2</v>
      </c>
      <c r="W14" s="67">
        <v>3</v>
      </c>
      <c r="X14" s="67">
        <v>3</v>
      </c>
      <c r="Y14" s="65">
        <v>0</v>
      </c>
      <c r="Z14" s="86"/>
      <c r="AA14" s="90"/>
      <c r="AB14" s="70">
        <v>1</v>
      </c>
      <c r="AC14" s="71">
        <v>2</v>
      </c>
      <c r="AD14" s="71">
        <v>3</v>
      </c>
      <c r="AE14" s="72">
        <v>1</v>
      </c>
      <c r="AF14" s="73"/>
      <c r="AG14" s="74">
        <v>3</v>
      </c>
      <c r="AH14" s="71">
        <v>2</v>
      </c>
      <c r="AI14" s="71">
        <v>0</v>
      </c>
      <c r="AJ14" s="72">
        <v>2</v>
      </c>
      <c r="AK14" s="73"/>
      <c r="AL14" s="75">
        <v>1</v>
      </c>
      <c r="AM14" s="71">
        <v>2</v>
      </c>
      <c r="AN14" s="71">
        <v>1</v>
      </c>
      <c r="AO14" s="76">
        <v>2</v>
      </c>
      <c r="AP14" s="77"/>
      <c r="AQ14" s="75">
        <v>3</v>
      </c>
      <c r="AR14" s="71">
        <v>2</v>
      </c>
      <c r="AS14" s="71">
        <v>2</v>
      </c>
      <c r="AT14" s="78">
        <v>1</v>
      </c>
      <c r="AU14" s="79"/>
      <c r="AV14" s="75">
        <v>1</v>
      </c>
      <c r="AW14" s="71">
        <v>0</v>
      </c>
      <c r="AX14" s="67">
        <v>2</v>
      </c>
      <c r="AY14" s="78">
        <v>1</v>
      </c>
      <c r="AZ14" s="80"/>
      <c r="BA14" s="75">
        <v>1</v>
      </c>
      <c r="BB14" s="71"/>
      <c r="BC14" s="71"/>
      <c r="BD14" s="78"/>
      <c r="BE14" s="1032">
        <f t="shared" si="0"/>
        <v>68</v>
      </c>
    </row>
    <row r="15" spans="1:57" ht="20.25">
      <c r="A15" s="61">
        <v>8</v>
      </c>
      <c r="B15" s="16" t="s">
        <v>252</v>
      </c>
      <c r="C15" s="39" t="s">
        <v>7</v>
      </c>
      <c r="D15" s="62">
        <v>87</v>
      </c>
      <c r="E15" s="63"/>
      <c r="F15" s="64">
        <v>2</v>
      </c>
      <c r="G15" s="64">
        <v>2</v>
      </c>
      <c r="H15" s="64">
        <v>2</v>
      </c>
      <c r="I15" s="65"/>
      <c r="J15" s="63"/>
      <c r="K15" s="64">
        <v>2</v>
      </c>
      <c r="L15" s="64">
        <v>2</v>
      </c>
      <c r="M15" s="64">
        <v>2</v>
      </c>
      <c r="N15" s="65">
        <v>2</v>
      </c>
      <c r="O15" s="63"/>
      <c r="P15" s="64">
        <v>1</v>
      </c>
      <c r="Q15" s="64">
        <v>1</v>
      </c>
      <c r="R15" s="64">
        <v>2</v>
      </c>
      <c r="S15" s="64">
        <v>2</v>
      </c>
      <c r="T15" s="65">
        <v>1</v>
      </c>
      <c r="U15" s="66"/>
      <c r="V15" s="67">
        <v>2</v>
      </c>
      <c r="W15" s="67">
        <v>2</v>
      </c>
      <c r="X15" s="67">
        <v>1</v>
      </c>
      <c r="Y15" s="65">
        <v>0</v>
      </c>
      <c r="Z15" s="68"/>
      <c r="AA15" s="69"/>
      <c r="AB15" s="70">
        <v>0</v>
      </c>
      <c r="AC15" s="71">
        <v>0</v>
      </c>
      <c r="AD15" s="71">
        <v>2</v>
      </c>
      <c r="AE15" s="72">
        <v>1</v>
      </c>
      <c r="AF15" s="73"/>
      <c r="AG15" s="74">
        <v>2</v>
      </c>
      <c r="AH15" s="71">
        <v>2</v>
      </c>
      <c r="AI15" s="71">
        <v>1</v>
      </c>
      <c r="AJ15" s="72">
        <v>3</v>
      </c>
      <c r="AK15" s="73"/>
      <c r="AL15" s="75">
        <v>3</v>
      </c>
      <c r="AM15" s="71">
        <v>2</v>
      </c>
      <c r="AN15" s="71">
        <v>2</v>
      </c>
      <c r="AO15" s="76">
        <v>2</v>
      </c>
      <c r="AP15" s="77"/>
      <c r="AQ15" s="75">
        <v>0</v>
      </c>
      <c r="AR15" s="71">
        <v>2</v>
      </c>
      <c r="AS15" s="71">
        <v>2</v>
      </c>
      <c r="AT15" s="78">
        <v>2</v>
      </c>
      <c r="AU15" s="79"/>
      <c r="AV15" s="75">
        <v>3</v>
      </c>
      <c r="AW15" s="71">
        <v>3</v>
      </c>
      <c r="AX15" s="67">
        <v>4</v>
      </c>
      <c r="AY15" s="78">
        <v>2</v>
      </c>
      <c r="AZ15" s="80"/>
      <c r="BA15" s="75">
        <v>2</v>
      </c>
      <c r="BB15" s="71"/>
      <c r="BC15" s="71"/>
      <c r="BD15" s="78"/>
      <c r="BE15" s="1032">
        <f t="shared" si="0"/>
        <v>66</v>
      </c>
    </row>
    <row r="16" spans="1:57" ht="20.25">
      <c r="A16" s="61">
        <v>29</v>
      </c>
      <c r="B16" s="16" t="s">
        <v>252</v>
      </c>
      <c r="C16" s="39" t="s">
        <v>44</v>
      </c>
      <c r="D16" s="62">
        <v>88</v>
      </c>
      <c r="E16" s="63"/>
      <c r="F16" s="64">
        <v>1</v>
      </c>
      <c r="G16" s="64">
        <v>2</v>
      </c>
      <c r="H16" s="64">
        <v>2</v>
      </c>
      <c r="I16" s="65"/>
      <c r="J16" s="63"/>
      <c r="K16" s="64">
        <v>1</v>
      </c>
      <c r="L16" s="64">
        <v>2</v>
      </c>
      <c r="M16" s="64">
        <v>2</v>
      </c>
      <c r="N16" s="65">
        <v>2</v>
      </c>
      <c r="O16" s="63"/>
      <c r="P16" s="64">
        <v>0</v>
      </c>
      <c r="Q16" s="64">
        <v>2</v>
      </c>
      <c r="R16" s="64">
        <v>2</v>
      </c>
      <c r="S16" s="64">
        <v>3</v>
      </c>
      <c r="T16" s="65">
        <v>0</v>
      </c>
      <c r="U16" s="66"/>
      <c r="V16" s="67">
        <v>2</v>
      </c>
      <c r="W16" s="67">
        <v>2</v>
      </c>
      <c r="X16" s="67">
        <v>0</v>
      </c>
      <c r="Y16" s="65">
        <v>1</v>
      </c>
      <c r="Z16" s="86"/>
      <c r="AA16" s="90"/>
      <c r="AB16" s="70">
        <v>1</v>
      </c>
      <c r="AC16" s="71">
        <v>1</v>
      </c>
      <c r="AD16" s="71">
        <v>2</v>
      </c>
      <c r="AE16" s="72">
        <v>8</v>
      </c>
      <c r="AF16" s="73"/>
      <c r="AG16" s="74">
        <v>3</v>
      </c>
      <c r="AH16" s="71">
        <v>1</v>
      </c>
      <c r="AI16" s="71">
        <v>1</v>
      </c>
      <c r="AJ16" s="72">
        <v>1</v>
      </c>
      <c r="AK16" s="73"/>
      <c r="AL16" s="75">
        <v>1</v>
      </c>
      <c r="AM16" s="71">
        <v>0</v>
      </c>
      <c r="AN16" s="71">
        <v>0</v>
      </c>
      <c r="AO16" s="76">
        <v>1</v>
      </c>
      <c r="AP16" s="77"/>
      <c r="AQ16" s="75">
        <v>1</v>
      </c>
      <c r="AR16" s="71">
        <v>3</v>
      </c>
      <c r="AS16" s="71">
        <v>2</v>
      </c>
      <c r="AT16" s="78">
        <v>2</v>
      </c>
      <c r="AU16" s="79"/>
      <c r="AV16" s="75">
        <v>2</v>
      </c>
      <c r="AW16" s="71">
        <v>2</v>
      </c>
      <c r="AX16" s="67">
        <v>3</v>
      </c>
      <c r="AY16" s="78">
        <v>2</v>
      </c>
      <c r="AZ16" s="80"/>
      <c r="BA16" s="75">
        <v>2</v>
      </c>
      <c r="BB16" s="71"/>
      <c r="BC16" s="71"/>
      <c r="BD16" s="78"/>
      <c r="BE16" s="1032">
        <f t="shared" si="0"/>
        <v>63</v>
      </c>
    </row>
    <row r="17" spans="1:57" ht="20.25">
      <c r="A17" s="61">
        <v>92</v>
      </c>
      <c r="B17" s="16" t="s">
        <v>252</v>
      </c>
      <c r="C17" s="39" t="s">
        <v>25</v>
      </c>
      <c r="D17" s="62">
        <v>93</v>
      </c>
      <c r="E17" s="63"/>
      <c r="F17" s="64">
        <v>1</v>
      </c>
      <c r="G17" s="64">
        <v>0</v>
      </c>
      <c r="H17" s="64">
        <v>2</v>
      </c>
      <c r="I17" s="65"/>
      <c r="J17" s="63"/>
      <c r="K17" s="64">
        <v>2</v>
      </c>
      <c r="L17" s="64">
        <v>1</v>
      </c>
      <c r="M17" s="64">
        <v>3</v>
      </c>
      <c r="N17" s="65">
        <v>2</v>
      </c>
      <c r="O17" s="63"/>
      <c r="P17" s="64">
        <v>1</v>
      </c>
      <c r="Q17" s="64">
        <v>1</v>
      </c>
      <c r="R17" s="64">
        <v>2</v>
      </c>
      <c r="S17" s="64">
        <v>2</v>
      </c>
      <c r="T17" s="65">
        <v>1</v>
      </c>
      <c r="U17" s="66"/>
      <c r="V17" s="67">
        <v>2</v>
      </c>
      <c r="W17" s="67">
        <v>2</v>
      </c>
      <c r="X17" s="67">
        <v>1</v>
      </c>
      <c r="Y17" s="65">
        <v>1</v>
      </c>
      <c r="Z17" s="86"/>
      <c r="AA17" s="90"/>
      <c r="AB17" s="70">
        <v>1</v>
      </c>
      <c r="AC17" s="71">
        <v>2</v>
      </c>
      <c r="AD17" s="71">
        <v>2</v>
      </c>
      <c r="AE17" s="72">
        <v>8</v>
      </c>
      <c r="AF17" s="73"/>
      <c r="AG17" s="74">
        <v>0</v>
      </c>
      <c r="AH17" s="71">
        <v>2</v>
      </c>
      <c r="AI17" s="71">
        <v>0</v>
      </c>
      <c r="AJ17" s="72">
        <v>2</v>
      </c>
      <c r="AK17" s="73"/>
      <c r="AL17" s="75">
        <v>2</v>
      </c>
      <c r="AM17" s="71">
        <v>1</v>
      </c>
      <c r="AN17" s="71">
        <v>1</v>
      </c>
      <c r="AO17" s="76">
        <v>2</v>
      </c>
      <c r="AP17" s="77"/>
      <c r="AQ17" s="75">
        <v>1</v>
      </c>
      <c r="AR17" s="71">
        <v>1</v>
      </c>
      <c r="AS17" s="71">
        <v>2</v>
      </c>
      <c r="AT17" s="78">
        <v>2</v>
      </c>
      <c r="AU17" s="79"/>
      <c r="AV17" s="75">
        <v>1</v>
      </c>
      <c r="AW17" s="71">
        <v>2</v>
      </c>
      <c r="AX17" s="67">
        <v>3</v>
      </c>
      <c r="AY17" s="78">
        <v>1</v>
      </c>
      <c r="AZ17" s="80"/>
      <c r="BA17" s="75">
        <v>1</v>
      </c>
      <c r="BB17" s="71"/>
      <c r="BC17" s="71"/>
      <c r="BD17" s="78"/>
      <c r="BE17" s="1032">
        <f t="shared" si="0"/>
        <v>61</v>
      </c>
    </row>
    <row r="18" spans="1:57" ht="20.25">
      <c r="A18" s="61">
        <v>13</v>
      </c>
      <c r="B18" s="16" t="s">
        <v>252</v>
      </c>
      <c r="C18" s="39" t="s">
        <v>4</v>
      </c>
      <c r="D18" s="62">
        <v>89</v>
      </c>
      <c r="E18" s="63"/>
      <c r="F18" s="64">
        <v>0</v>
      </c>
      <c r="G18" s="64">
        <v>2</v>
      </c>
      <c r="H18" s="64">
        <v>3</v>
      </c>
      <c r="I18" s="65"/>
      <c r="J18" s="63"/>
      <c r="K18" s="64">
        <v>3</v>
      </c>
      <c r="L18" s="64">
        <v>2</v>
      </c>
      <c r="M18" s="64">
        <v>2</v>
      </c>
      <c r="N18" s="65">
        <v>0</v>
      </c>
      <c r="O18" s="63"/>
      <c r="P18" s="64">
        <v>0</v>
      </c>
      <c r="Q18" s="64">
        <v>2</v>
      </c>
      <c r="R18" s="64">
        <v>2</v>
      </c>
      <c r="S18" s="64">
        <v>2</v>
      </c>
      <c r="T18" s="65">
        <v>1</v>
      </c>
      <c r="U18" s="66"/>
      <c r="V18" s="67">
        <v>2</v>
      </c>
      <c r="W18" s="67">
        <v>2</v>
      </c>
      <c r="X18" s="67">
        <v>2</v>
      </c>
      <c r="Y18" s="65">
        <v>1</v>
      </c>
      <c r="Z18" s="68"/>
      <c r="AA18" s="69"/>
      <c r="AB18" s="70">
        <v>1</v>
      </c>
      <c r="AC18" s="70">
        <v>2</v>
      </c>
      <c r="AD18" s="70">
        <v>1</v>
      </c>
      <c r="AE18" s="91"/>
      <c r="AF18" s="73"/>
      <c r="AG18" s="92">
        <v>0</v>
      </c>
      <c r="AH18" s="70">
        <v>1</v>
      </c>
      <c r="AI18" s="70">
        <v>2</v>
      </c>
      <c r="AJ18" s="91">
        <v>1</v>
      </c>
      <c r="AK18" s="73"/>
      <c r="AL18" s="81">
        <v>3</v>
      </c>
      <c r="AM18" s="70">
        <v>2</v>
      </c>
      <c r="AN18" s="70">
        <v>1</v>
      </c>
      <c r="AO18" s="93">
        <v>2</v>
      </c>
      <c r="AP18" s="77"/>
      <c r="AQ18" s="81">
        <v>3</v>
      </c>
      <c r="AR18" s="70">
        <v>2</v>
      </c>
      <c r="AS18" s="70">
        <v>1</v>
      </c>
      <c r="AT18" s="94">
        <v>0</v>
      </c>
      <c r="AU18" s="79"/>
      <c r="AV18" s="81">
        <v>2</v>
      </c>
      <c r="AW18" s="70">
        <v>3</v>
      </c>
      <c r="AX18" s="64">
        <v>0</v>
      </c>
      <c r="AY18" s="94">
        <v>0</v>
      </c>
      <c r="AZ18" s="80"/>
      <c r="BA18" s="81">
        <v>2</v>
      </c>
      <c r="BB18" s="70"/>
      <c r="BC18" s="70"/>
      <c r="BD18" s="94"/>
      <c r="BE18" s="1032">
        <f t="shared" si="0"/>
        <v>55</v>
      </c>
    </row>
    <row r="19" spans="1:57" ht="20.25">
      <c r="A19" s="61">
        <v>12</v>
      </c>
      <c r="B19" s="16" t="s">
        <v>252</v>
      </c>
      <c r="C19" s="39" t="s">
        <v>3</v>
      </c>
      <c r="D19" s="62">
        <v>91</v>
      </c>
      <c r="E19" s="63"/>
      <c r="F19" s="64">
        <v>1</v>
      </c>
      <c r="G19" s="64">
        <v>0</v>
      </c>
      <c r="H19" s="64">
        <v>2</v>
      </c>
      <c r="I19" s="65"/>
      <c r="J19" s="63"/>
      <c r="K19" s="64">
        <v>1</v>
      </c>
      <c r="L19" s="64">
        <v>2</v>
      </c>
      <c r="M19" s="64">
        <v>1</v>
      </c>
      <c r="N19" s="65">
        <v>2</v>
      </c>
      <c r="O19" s="63"/>
      <c r="P19" s="64">
        <v>0</v>
      </c>
      <c r="Q19" s="64">
        <v>2</v>
      </c>
      <c r="R19" s="64">
        <v>1</v>
      </c>
      <c r="S19" s="64">
        <v>0</v>
      </c>
      <c r="T19" s="65">
        <v>2</v>
      </c>
      <c r="U19" s="66"/>
      <c r="V19" s="67">
        <v>2</v>
      </c>
      <c r="W19" s="67">
        <v>2</v>
      </c>
      <c r="X19" s="67">
        <v>1</v>
      </c>
      <c r="Y19" s="65">
        <v>1</v>
      </c>
      <c r="Z19" s="68"/>
      <c r="AA19" s="69"/>
      <c r="AB19" s="70">
        <v>0</v>
      </c>
      <c r="AC19" s="71">
        <v>1</v>
      </c>
      <c r="AD19" s="71">
        <v>0</v>
      </c>
      <c r="AE19" s="72">
        <v>9</v>
      </c>
      <c r="AF19" s="73"/>
      <c r="AG19" s="74">
        <v>2</v>
      </c>
      <c r="AH19" s="71">
        <v>2</v>
      </c>
      <c r="AI19" s="71">
        <v>0</v>
      </c>
      <c r="AJ19" s="72">
        <v>2</v>
      </c>
      <c r="AK19" s="73"/>
      <c r="AL19" s="75">
        <v>1</v>
      </c>
      <c r="AM19" s="71">
        <v>1</v>
      </c>
      <c r="AN19" s="71">
        <v>0</v>
      </c>
      <c r="AO19" s="76">
        <v>0</v>
      </c>
      <c r="AP19" s="77"/>
      <c r="AQ19" s="75">
        <v>2</v>
      </c>
      <c r="AR19" s="71">
        <v>2</v>
      </c>
      <c r="AS19" s="71">
        <v>1</v>
      </c>
      <c r="AT19" s="78">
        <v>1</v>
      </c>
      <c r="AU19" s="79"/>
      <c r="AV19" s="75">
        <v>2</v>
      </c>
      <c r="AW19" s="71">
        <v>1</v>
      </c>
      <c r="AX19" s="67">
        <v>1</v>
      </c>
      <c r="AY19" s="78">
        <v>3</v>
      </c>
      <c r="AZ19" s="80"/>
      <c r="BA19" s="75">
        <v>3</v>
      </c>
      <c r="BB19" s="71"/>
      <c r="BC19" s="71"/>
      <c r="BD19" s="78"/>
      <c r="BE19" s="1032">
        <f t="shared" si="0"/>
        <v>54</v>
      </c>
    </row>
    <row r="20" spans="1:57" ht="20.25">
      <c r="A20" s="61">
        <v>27</v>
      </c>
      <c r="B20" s="16" t="s">
        <v>252</v>
      </c>
      <c r="C20" s="39" t="s">
        <v>85</v>
      </c>
      <c r="D20" s="62">
        <v>89</v>
      </c>
      <c r="E20" s="63"/>
      <c r="F20" s="64">
        <v>1</v>
      </c>
      <c r="G20" s="64">
        <v>3</v>
      </c>
      <c r="H20" s="64">
        <v>1</v>
      </c>
      <c r="I20" s="65"/>
      <c r="J20" s="63"/>
      <c r="K20" s="64">
        <v>2</v>
      </c>
      <c r="L20" s="64">
        <v>1</v>
      </c>
      <c r="M20" s="64">
        <v>1</v>
      </c>
      <c r="N20" s="65">
        <v>1</v>
      </c>
      <c r="O20" s="63"/>
      <c r="P20" s="64">
        <v>1</v>
      </c>
      <c r="Q20" s="64">
        <v>1</v>
      </c>
      <c r="R20" s="64">
        <v>2</v>
      </c>
      <c r="S20" s="64">
        <v>1</v>
      </c>
      <c r="T20" s="65">
        <v>1</v>
      </c>
      <c r="U20" s="66"/>
      <c r="V20" s="64">
        <v>3</v>
      </c>
      <c r="W20" s="64">
        <v>2</v>
      </c>
      <c r="X20" s="64">
        <v>1</v>
      </c>
      <c r="Y20" s="65">
        <v>1</v>
      </c>
      <c r="Z20" s="86"/>
      <c r="AA20" s="90"/>
      <c r="AB20" s="70">
        <v>1</v>
      </c>
      <c r="AC20" s="71">
        <v>2</v>
      </c>
      <c r="AD20" s="71">
        <v>0</v>
      </c>
      <c r="AE20" s="72">
        <v>8</v>
      </c>
      <c r="AF20" s="73"/>
      <c r="AG20" s="74">
        <v>1</v>
      </c>
      <c r="AH20" s="71">
        <v>1</v>
      </c>
      <c r="AI20" s="71">
        <v>0</v>
      </c>
      <c r="AJ20" s="72">
        <v>0</v>
      </c>
      <c r="AK20" s="73"/>
      <c r="AL20" s="75">
        <v>3</v>
      </c>
      <c r="AM20" s="71">
        <v>0</v>
      </c>
      <c r="AN20" s="71">
        <v>0</v>
      </c>
      <c r="AO20" s="76">
        <v>1</v>
      </c>
      <c r="AP20" s="77"/>
      <c r="AQ20" s="75">
        <v>2</v>
      </c>
      <c r="AR20" s="71">
        <v>2</v>
      </c>
      <c r="AS20" s="71">
        <v>1</v>
      </c>
      <c r="AT20" s="78">
        <v>0</v>
      </c>
      <c r="AU20" s="79"/>
      <c r="AV20" s="75">
        <v>1</v>
      </c>
      <c r="AW20" s="71">
        <v>2</v>
      </c>
      <c r="AX20" s="67">
        <v>0</v>
      </c>
      <c r="AY20" s="78">
        <v>0</v>
      </c>
      <c r="AZ20" s="80"/>
      <c r="BA20" s="75">
        <v>2</v>
      </c>
      <c r="BB20" s="71"/>
      <c r="BC20" s="71"/>
      <c r="BD20" s="78"/>
      <c r="BE20" s="1032">
        <f t="shared" si="0"/>
        <v>50</v>
      </c>
    </row>
    <row r="21" spans="1:57" ht="20.25">
      <c r="A21" s="61">
        <v>72</v>
      </c>
      <c r="B21" s="16" t="s">
        <v>252</v>
      </c>
      <c r="C21" s="39" t="s">
        <v>30</v>
      </c>
      <c r="D21" s="62">
        <v>94</v>
      </c>
      <c r="E21" s="63"/>
      <c r="F21" s="64">
        <v>1</v>
      </c>
      <c r="G21" s="64">
        <v>2</v>
      </c>
      <c r="H21" s="64">
        <v>2</v>
      </c>
      <c r="I21" s="65"/>
      <c r="J21" s="63"/>
      <c r="K21" s="64">
        <v>2</v>
      </c>
      <c r="L21" s="64">
        <v>0</v>
      </c>
      <c r="M21" s="64">
        <v>2</v>
      </c>
      <c r="N21" s="65">
        <v>1</v>
      </c>
      <c r="O21" s="63"/>
      <c r="P21" s="64">
        <v>0</v>
      </c>
      <c r="Q21" s="64">
        <v>1</v>
      </c>
      <c r="R21" s="64">
        <v>2</v>
      </c>
      <c r="S21" s="64">
        <v>2</v>
      </c>
      <c r="T21" s="65">
        <v>0</v>
      </c>
      <c r="U21" s="66"/>
      <c r="V21" s="67">
        <v>1</v>
      </c>
      <c r="W21" s="67">
        <v>2</v>
      </c>
      <c r="X21" s="67">
        <v>1</v>
      </c>
      <c r="Y21" s="65">
        <v>1</v>
      </c>
      <c r="Z21" s="68"/>
      <c r="AA21" s="69"/>
      <c r="AB21" s="70">
        <v>1</v>
      </c>
      <c r="AC21" s="71">
        <v>1</v>
      </c>
      <c r="AD21" s="71">
        <v>2</v>
      </c>
      <c r="AE21" s="72">
        <v>0</v>
      </c>
      <c r="AF21" s="73"/>
      <c r="AG21" s="74">
        <v>2</v>
      </c>
      <c r="AH21" s="71">
        <v>2</v>
      </c>
      <c r="AI21" s="71">
        <v>2</v>
      </c>
      <c r="AJ21" s="72">
        <v>1</v>
      </c>
      <c r="AK21" s="73"/>
      <c r="AL21" s="75">
        <v>1</v>
      </c>
      <c r="AM21" s="71">
        <v>2</v>
      </c>
      <c r="AN21" s="71">
        <v>1</v>
      </c>
      <c r="AO21" s="76">
        <v>2</v>
      </c>
      <c r="AP21" s="77"/>
      <c r="AQ21" s="75">
        <v>2</v>
      </c>
      <c r="AR21" s="71">
        <v>2</v>
      </c>
      <c r="AS21" s="71">
        <v>1</v>
      </c>
      <c r="AT21" s="78">
        <v>1</v>
      </c>
      <c r="AU21" s="79"/>
      <c r="AV21" s="75">
        <v>2</v>
      </c>
      <c r="AW21" s="71">
        <v>1</v>
      </c>
      <c r="AX21" s="67">
        <v>2</v>
      </c>
      <c r="AY21" s="78">
        <v>1</v>
      </c>
      <c r="AZ21" s="80"/>
      <c r="BA21" s="75">
        <v>0</v>
      </c>
      <c r="BB21" s="71"/>
      <c r="BC21" s="71"/>
      <c r="BD21" s="78"/>
      <c r="BE21" s="1032">
        <f t="shared" si="0"/>
        <v>49</v>
      </c>
    </row>
    <row r="22" spans="1:57" ht="20.25">
      <c r="A22" s="61">
        <v>10</v>
      </c>
      <c r="B22" s="16" t="s">
        <v>252</v>
      </c>
      <c r="C22" s="39" t="s">
        <v>9</v>
      </c>
      <c r="D22" s="62">
        <v>90</v>
      </c>
      <c r="E22" s="63"/>
      <c r="F22" s="64">
        <v>2</v>
      </c>
      <c r="G22" s="64">
        <v>3</v>
      </c>
      <c r="H22" s="64">
        <v>3</v>
      </c>
      <c r="I22" s="65"/>
      <c r="J22" s="63"/>
      <c r="K22" s="64">
        <v>2</v>
      </c>
      <c r="L22" s="64">
        <v>2</v>
      </c>
      <c r="M22" s="64">
        <v>3</v>
      </c>
      <c r="N22" s="65">
        <v>3</v>
      </c>
      <c r="O22" s="63"/>
      <c r="P22" s="64">
        <v>1</v>
      </c>
      <c r="Q22" s="64">
        <v>2</v>
      </c>
      <c r="R22" s="64">
        <v>2</v>
      </c>
      <c r="S22" s="64">
        <v>0</v>
      </c>
      <c r="T22" s="65">
        <v>1</v>
      </c>
      <c r="U22" s="66"/>
      <c r="V22" s="67">
        <v>3</v>
      </c>
      <c r="W22" s="67">
        <v>3</v>
      </c>
      <c r="X22" s="67">
        <v>2</v>
      </c>
      <c r="Y22" s="65">
        <v>1</v>
      </c>
      <c r="Z22" s="68"/>
      <c r="AA22" s="69"/>
      <c r="AB22" s="70">
        <v>0</v>
      </c>
      <c r="AC22" s="71">
        <v>2</v>
      </c>
      <c r="AD22" s="71">
        <v>1</v>
      </c>
      <c r="AE22" s="72">
        <v>1</v>
      </c>
      <c r="AF22" s="187"/>
      <c r="AG22" s="74">
        <v>1</v>
      </c>
      <c r="AH22" s="71">
        <v>2</v>
      </c>
      <c r="AI22" s="71">
        <v>1</v>
      </c>
      <c r="AJ22" s="72">
        <v>3</v>
      </c>
      <c r="AK22" s="187"/>
      <c r="AL22" s="75">
        <v>0</v>
      </c>
      <c r="AM22" s="71">
        <v>0</v>
      </c>
      <c r="AN22" s="71">
        <v>0</v>
      </c>
      <c r="AO22" s="76">
        <v>0</v>
      </c>
      <c r="AP22" s="97"/>
      <c r="AQ22" s="75">
        <v>0</v>
      </c>
      <c r="AR22" s="71">
        <v>0</v>
      </c>
      <c r="AS22" s="71">
        <v>0</v>
      </c>
      <c r="AT22" s="78">
        <v>0</v>
      </c>
      <c r="AU22" s="1068"/>
      <c r="AV22" s="75">
        <v>0</v>
      </c>
      <c r="AW22" s="71">
        <v>0</v>
      </c>
      <c r="AX22" s="67">
        <v>0</v>
      </c>
      <c r="AY22" s="78">
        <v>0</v>
      </c>
      <c r="AZ22" s="80"/>
      <c r="BA22" s="75">
        <v>0</v>
      </c>
      <c r="BB22" s="71"/>
      <c r="BC22" s="71"/>
      <c r="BD22" s="78"/>
      <c r="BE22" s="1032">
        <f t="shared" si="0"/>
        <v>44</v>
      </c>
    </row>
    <row r="23" spans="1:57" ht="20.25">
      <c r="A23" s="61">
        <v>17</v>
      </c>
      <c r="B23" s="16" t="s">
        <v>252</v>
      </c>
      <c r="C23" s="39" t="s">
        <v>89</v>
      </c>
      <c r="D23" s="62">
        <v>92</v>
      </c>
      <c r="E23" s="63"/>
      <c r="F23" s="64"/>
      <c r="G23" s="64"/>
      <c r="H23" s="64"/>
      <c r="I23" s="65"/>
      <c r="J23" s="63"/>
      <c r="K23" s="64"/>
      <c r="L23" s="64"/>
      <c r="M23" s="64"/>
      <c r="N23" s="65"/>
      <c r="O23" s="63"/>
      <c r="P23" s="64"/>
      <c r="Q23" s="64"/>
      <c r="R23" s="64"/>
      <c r="S23" s="64"/>
      <c r="T23" s="65"/>
      <c r="U23" s="66"/>
      <c r="V23" s="67"/>
      <c r="W23" s="67"/>
      <c r="X23" s="67"/>
      <c r="Y23" s="65"/>
      <c r="Z23" s="86"/>
      <c r="AA23" s="90"/>
      <c r="AB23" s="70">
        <v>1</v>
      </c>
      <c r="AC23" s="71">
        <v>2</v>
      </c>
      <c r="AD23" s="71">
        <v>3</v>
      </c>
      <c r="AE23" s="72">
        <v>8</v>
      </c>
      <c r="AF23" s="73"/>
      <c r="AG23" s="74">
        <v>1</v>
      </c>
      <c r="AH23" s="71">
        <v>1</v>
      </c>
      <c r="AI23" s="71">
        <v>3</v>
      </c>
      <c r="AJ23" s="72">
        <v>2</v>
      </c>
      <c r="AK23" s="73"/>
      <c r="AL23" s="75">
        <v>2</v>
      </c>
      <c r="AM23" s="71">
        <v>1</v>
      </c>
      <c r="AN23" s="71">
        <v>1</v>
      </c>
      <c r="AO23" s="76">
        <v>1</v>
      </c>
      <c r="AP23" s="77"/>
      <c r="AQ23" s="75">
        <v>0</v>
      </c>
      <c r="AR23" s="71">
        <v>2</v>
      </c>
      <c r="AS23" s="71">
        <v>2</v>
      </c>
      <c r="AT23" s="78">
        <v>1</v>
      </c>
      <c r="AU23" s="79"/>
      <c r="AV23" s="75">
        <v>0</v>
      </c>
      <c r="AW23" s="71">
        <v>2</v>
      </c>
      <c r="AX23" s="67">
        <v>2</v>
      </c>
      <c r="AY23" s="78">
        <v>2</v>
      </c>
      <c r="AZ23" s="80"/>
      <c r="BA23" s="75">
        <v>2</v>
      </c>
      <c r="BB23" s="71"/>
      <c r="BC23" s="71"/>
      <c r="BD23" s="78"/>
      <c r="BE23" s="1032">
        <f t="shared" si="0"/>
        <v>39</v>
      </c>
    </row>
    <row r="24" spans="1:57" ht="20.25">
      <c r="A24" s="61">
        <v>15</v>
      </c>
      <c r="B24" s="16" t="s">
        <v>252</v>
      </c>
      <c r="C24" s="39" t="s">
        <v>202</v>
      </c>
      <c r="D24" s="62">
        <v>92</v>
      </c>
      <c r="E24" s="63"/>
      <c r="F24" s="64"/>
      <c r="G24" s="64"/>
      <c r="H24" s="64"/>
      <c r="I24" s="65"/>
      <c r="J24" s="63"/>
      <c r="K24" s="64"/>
      <c r="L24" s="64"/>
      <c r="M24" s="64"/>
      <c r="N24" s="65"/>
      <c r="O24" s="63"/>
      <c r="P24" s="64"/>
      <c r="Q24" s="64"/>
      <c r="R24" s="64"/>
      <c r="S24" s="64"/>
      <c r="T24" s="65"/>
      <c r="U24" s="66"/>
      <c r="V24" s="67"/>
      <c r="W24" s="67"/>
      <c r="X24" s="67"/>
      <c r="Y24" s="65"/>
      <c r="Z24" s="68"/>
      <c r="AA24" s="69"/>
      <c r="AB24" s="70"/>
      <c r="AC24" s="71"/>
      <c r="AD24" s="71"/>
      <c r="AE24" s="78"/>
      <c r="AF24" s="77"/>
      <c r="AG24" s="74">
        <v>2</v>
      </c>
      <c r="AH24" s="71">
        <v>2</v>
      </c>
      <c r="AI24" s="71">
        <v>3</v>
      </c>
      <c r="AJ24" s="72">
        <v>3</v>
      </c>
      <c r="AK24" s="73"/>
      <c r="AL24" s="75">
        <v>3</v>
      </c>
      <c r="AM24" s="71">
        <v>2</v>
      </c>
      <c r="AN24" s="71">
        <v>2</v>
      </c>
      <c r="AO24" s="76">
        <v>3</v>
      </c>
      <c r="AP24" s="77"/>
      <c r="AQ24" s="75">
        <v>2</v>
      </c>
      <c r="AR24" s="71">
        <v>3</v>
      </c>
      <c r="AS24" s="71">
        <v>3</v>
      </c>
      <c r="AT24" s="78">
        <v>2</v>
      </c>
      <c r="AU24" s="98"/>
      <c r="AV24" s="75">
        <v>0</v>
      </c>
      <c r="AW24" s="71">
        <v>0</v>
      </c>
      <c r="AX24" s="67">
        <v>0</v>
      </c>
      <c r="AY24" s="78">
        <v>1</v>
      </c>
      <c r="AZ24" s="80"/>
      <c r="BA24" s="75">
        <v>0</v>
      </c>
      <c r="BB24" s="71"/>
      <c r="BC24" s="71"/>
      <c r="BD24" s="78"/>
      <c r="BE24" s="1032">
        <f t="shared" si="0"/>
        <v>31</v>
      </c>
    </row>
    <row r="25" spans="1:57" ht="20.25">
      <c r="A25" s="61">
        <v>7</v>
      </c>
      <c r="B25" s="16" t="s">
        <v>252</v>
      </c>
      <c r="C25" s="39" t="s">
        <v>114</v>
      </c>
      <c r="D25" s="62">
        <v>89</v>
      </c>
      <c r="E25" s="82"/>
      <c r="F25" s="64">
        <v>0</v>
      </c>
      <c r="G25" s="64">
        <v>0</v>
      </c>
      <c r="H25" s="64">
        <v>0</v>
      </c>
      <c r="I25" s="65"/>
      <c r="J25" s="82"/>
      <c r="K25" s="64">
        <v>0</v>
      </c>
      <c r="L25" s="64">
        <v>0</v>
      </c>
      <c r="M25" s="64"/>
      <c r="N25" s="65">
        <v>0</v>
      </c>
      <c r="O25" s="63"/>
      <c r="P25" s="64">
        <v>0</v>
      </c>
      <c r="Q25" s="64"/>
      <c r="R25" s="64"/>
      <c r="S25" s="64"/>
      <c r="T25" s="65"/>
      <c r="U25" s="96"/>
      <c r="V25" s="67"/>
      <c r="W25" s="67"/>
      <c r="X25" s="67"/>
      <c r="Y25" s="65"/>
      <c r="Z25" s="1049"/>
      <c r="AA25" s="87"/>
      <c r="AB25" s="70">
        <v>0</v>
      </c>
      <c r="AC25" s="71">
        <v>0</v>
      </c>
      <c r="AD25" s="71">
        <v>0</v>
      </c>
      <c r="AE25" s="78">
        <v>0</v>
      </c>
      <c r="AF25" s="89"/>
      <c r="AG25" s="74">
        <v>0</v>
      </c>
      <c r="AH25" s="71">
        <v>0</v>
      </c>
      <c r="AI25" s="71">
        <v>0</v>
      </c>
      <c r="AJ25" s="72">
        <v>0</v>
      </c>
      <c r="AK25" s="88"/>
      <c r="AL25" s="75">
        <v>0</v>
      </c>
      <c r="AM25" s="71">
        <v>0</v>
      </c>
      <c r="AN25" s="71">
        <v>0</v>
      </c>
      <c r="AO25" s="76">
        <v>0</v>
      </c>
      <c r="AP25" s="97"/>
      <c r="AQ25" s="75">
        <v>2</v>
      </c>
      <c r="AR25" s="71">
        <v>2</v>
      </c>
      <c r="AS25" s="71">
        <v>2</v>
      </c>
      <c r="AT25" s="78">
        <v>0</v>
      </c>
      <c r="AU25" s="79"/>
      <c r="AV25" s="75">
        <v>2</v>
      </c>
      <c r="AW25" s="71">
        <v>1</v>
      </c>
      <c r="AX25" s="67">
        <v>3</v>
      </c>
      <c r="AY25" s="78">
        <v>3</v>
      </c>
      <c r="AZ25" s="80"/>
      <c r="BA25" s="75">
        <v>3</v>
      </c>
      <c r="BB25" s="71"/>
      <c r="BC25" s="71"/>
      <c r="BD25" s="78"/>
      <c r="BE25" s="1032">
        <f t="shared" si="0"/>
        <v>18</v>
      </c>
    </row>
    <row r="26" spans="1:57" ht="20.25">
      <c r="A26" s="61"/>
      <c r="B26" s="16" t="s">
        <v>252</v>
      </c>
      <c r="C26" s="39" t="s">
        <v>226</v>
      </c>
      <c r="D26" s="62">
        <v>93</v>
      </c>
      <c r="E26" s="63"/>
      <c r="F26" s="64"/>
      <c r="G26" s="64"/>
      <c r="H26" s="64"/>
      <c r="I26" s="65"/>
      <c r="J26" s="63"/>
      <c r="K26" s="64"/>
      <c r="L26" s="64"/>
      <c r="M26" s="64"/>
      <c r="N26" s="65"/>
      <c r="O26" s="63"/>
      <c r="P26" s="64"/>
      <c r="Q26" s="64"/>
      <c r="R26" s="64"/>
      <c r="S26" s="64"/>
      <c r="T26" s="65"/>
      <c r="U26" s="66"/>
      <c r="V26" s="67"/>
      <c r="W26" s="67"/>
      <c r="X26" s="67"/>
      <c r="Y26" s="65"/>
      <c r="Z26" s="68"/>
      <c r="AA26" s="69"/>
      <c r="AB26" s="70"/>
      <c r="AC26" s="71"/>
      <c r="AD26" s="71"/>
      <c r="AE26" s="78"/>
      <c r="AF26" s="77"/>
      <c r="AG26" s="74"/>
      <c r="AH26" s="71"/>
      <c r="AI26" s="71"/>
      <c r="AJ26" s="72"/>
      <c r="AK26" s="73"/>
      <c r="AL26" s="75"/>
      <c r="AM26" s="71"/>
      <c r="AN26" s="71"/>
      <c r="AO26" s="76"/>
      <c r="AP26" s="77"/>
      <c r="AQ26" s="75"/>
      <c r="AR26" s="71"/>
      <c r="AS26" s="71"/>
      <c r="AT26" s="78"/>
      <c r="AU26" s="79"/>
      <c r="AV26" s="81">
        <v>0</v>
      </c>
      <c r="AW26" s="71">
        <v>4</v>
      </c>
      <c r="AX26" s="67">
        <v>4</v>
      </c>
      <c r="AY26" s="78">
        <v>2</v>
      </c>
      <c r="AZ26" s="80"/>
      <c r="BA26" s="75">
        <v>3</v>
      </c>
      <c r="BB26" s="71"/>
      <c r="BC26" s="71"/>
      <c r="BD26" s="78"/>
      <c r="BE26" s="1032">
        <f t="shared" si="0"/>
        <v>13</v>
      </c>
    </row>
    <row r="27" spans="1:57" ht="20.25">
      <c r="A27" s="100"/>
      <c r="B27" s="16" t="s">
        <v>252</v>
      </c>
      <c r="C27" s="101" t="s">
        <v>123</v>
      </c>
      <c r="D27" s="62">
        <v>91</v>
      </c>
      <c r="E27" s="1044"/>
      <c r="F27" s="103">
        <v>1</v>
      </c>
      <c r="G27" s="103">
        <v>1</v>
      </c>
      <c r="H27" s="103">
        <v>0</v>
      </c>
      <c r="I27" s="104"/>
      <c r="J27" s="1045"/>
      <c r="K27" s="103">
        <v>0</v>
      </c>
      <c r="L27" s="103">
        <v>0</v>
      </c>
      <c r="M27" s="103">
        <v>0</v>
      </c>
      <c r="N27" s="104">
        <v>0</v>
      </c>
      <c r="O27" s="1045"/>
      <c r="P27" s="103">
        <v>0</v>
      </c>
      <c r="Q27" s="103"/>
      <c r="R27" s="103"/>
      <c r="S27" s="103"/>
      <c r="T27" s="104"/>
      <c r="U27" s="1045"/>
      <c r="V27" s="106"/>
      <c r="W27" s="106"/>
      <c r="X27" s="106"/>
      <c r="Y27" s="104"/>
      <c r="Z27" s="1048"/>
      <c r="AA27" s="1051"/>
      <c r="AB27" s="107">
        <v>1</v>
      </c>
      <c r="AC27" s="108">
        <v>3</v>
      </c>
      <c r="AD27" s="108">
        <v>3</v>
      </c>
      <c r="AE27" s="109">
        <v>1</v>
      </c>
      <c r="AF27" s="1055"/>
      <c r="AG27" s="1057">
        <v>0</v>
      </c>
      <c r="AH27" s="1058"/>
      <c r="AI27" s="1058"/>
      <c r="AJ27" s="1060"/>
      <c r="AK27" s="1062"/>
      <c r="AL27" s="1064"/>
      <c r="AM27" s="1058"/>
      <c r="AN27" s="1058"/>
      <c r="AO27" s="1066"/>
      <c r="AP27" s="1055"/>
      <c r="AQ27" s="1064"/>
      <c r="AR27" s="1058"/>
      <c r="AS27" s="1058"/>
      <c r="AT27" s="1067"/>
      <c r="AU27" s="1057"/>
      <c r="AV27" s="1064"/>
      <c r="AW27" s="1058">
        <v>0</v>
      </c>
      <c r="AX27" s="1070"/>
      <c r="AY27" s="1067"/>
      <c r="AZ27" s="1055"/>
      <c r="BA27" s="1064">
        <v>3</v>
      </c>
      <c r="BB27" s="1058"/>
      <c r="BC27" s="1058"/>
      <c r="BD27" s="1067"/>
      <c r="BE27" s="1032">
        <f t="shared" si="0"/>
        <v>13</v>
      </c>
    </row>
    <row r="28" spans="1:57" ht="21" thickBot="1">
      <c r="A28" s="114">
        <v>87</v>
      </c>
      <c r="B28" s="115" t="s">
        <v>252</v>
      </c>
      <c r="C28" s="116" t="s">
        <v>2</v>
      </c>
      <c r="D28" s="117">
        <v>87</v>
      </c>
      <c r="E28" s="118"/>
      <c r="F28" s="119">
        <v>1</v>
      </c>
      <c r="G28" s="119">
        <v>2</v>
      </c>
      <c r="H28" s="119">
        <v>2</v>
      </c>
      <c r="I28" s="120"/>
      <c r="J28" s="118"/>
      <c r="K28" s="119">
        <v>0</v>
      </c>
      <c r="L28" s="119">
        <v>2</v>
      </c>
      <c r="M28" s="119">
        <v>0</v>
      </c>
      <c r="N28" s="120">
        <v>0</v>
      </c>
      <c r="O28" s="255"/>
      <c r="P28" s="1046"/>
      <c r="Q28" s="1046"/>
      <c r="R28" s="1046"/>
      <c r="S28" s="1046"/>
      <c r="T28" s="1047"/>
      <c r="U28" s="255"/>
      <c r="V28" s="1046"/>
      <c r="W28" s="1046"/>
      <c r="X28" s="1046"/>
      <c r="Y28" s="1047">
        <v>1</v>
      </c>
      <c r="Z28" s="116"/>
      <c r="AA28" s="1050"/>
      <c r="AB28" s="1052">
        <v>0</v>
      </c>
      <c r="AC28" s="1052">
        <v>0</v>
      </c>
      <c r="AD28" s="1052">
        <v>0</v>
      </c>
      <c r="AE28" s="1053">
        <v>0</v>
      </c>
      <c r="AF28" s="1054"/>
      <c r="AG28" s="1056">
        <v>0</v>
      </c>
      <c r="AH28" s="1052">
        <v>0</v>
      </c>
      <c r="AI28" s="1052">
        <v>0</v>
      </c>
      <c r="AJ28" s="1059"/>
      <c r="AK28" s="1061"/>
      <c r="AL28" s="1063"/>
      <c r="AM28" s="1052"/>
      <c r="AN28" s="1052"/>
      <c r="AO28" s="1065"/>
      <c r="AP28" s="1054"/>
      <c r="AQ28" s="1063"/>
      <c r="AR28" s="1052"/>
      <c r="AS28" s="1052"/>
      <c r="AT28" s="1053"/>
      <c r="AU28" s="1056"/>
      <c r="AV28" s="1063"/>
      <c r="AW28" s="1052"/>
      <c r="AX28" s="1069"/>
      <c r="AY28" s="1053">
        <v>1</v>
      </c>
      <c r="AZ28" s="1054"/>
      <c r="BA28" s="1063">
        <v>2</v>
      </c>
      <c r="BB28" s="1052"/>
      <c r="BC28" s="1052"/>
      <c r="BD28" s="1053"/>
      <c r="BE28" s="1033">
        <f t="shared" si="0"/>
        <v>11</v>
      </c>
    </row>
    <row r="29" spans="1:57" ht="20.25">
      <c r="A29" s="133">
        <v>46</v>
      </c>
      <c r="B29" s="134" t="s">
        <v>244</v>
      </c>
      <c r="C29" s="135" t="s">
        <v>125</v>
      </c>
      <c r="D29" s="136">
        <v>95</v>
      </c>
      <c r="E29" s="137"/>
      <c r="F29" s="138"/>
      <c r="G29" s="138"/>
      <c r="H29" s="138"/>
      <c r="I29" s="139"/>
      <c r="J29" s="137"/>
      <c r="K29" s="138"/>
      <c r="L29" s="138"/>
      <c r="M29" s="138"/>
      <c r="N29" s="139"/>
      <c r="O29" s="137"/>
      <c r="P29" s="138"/>
      <c r="Q29" s="138"/>
      <c r="R29" s="138"/>
      <c r="S29" s="138"/>
      <c r="T29" s="139"/>
      <c r="U29" s="137"/>
      <c r="V29" s="140"/>
      <c r="W29" s="140"/>
      <c r="X29" s="140"/>
      <c r="Y29" s="139"/>
      <c r="Z29" s="141"/>
      <c r="AA29" s="142"/>
      <c r="AB29" s="143"/>
      <c r="AC29" s="144"/>
      <c r="AD29" s="144"/>
      <c r="AE29" s="145">
        <v>9</v>
      </c>
      <c r="AF29" s="146"/>
      <c r="AG29" s="147">
        <v>2</v>
      </c>
      <c r="AH29" s="144">
        <v>3</v>
      </c>
      <c r="AI29" s="144">
        <v>3</v>
      </c>
      <c r="AJ29" s="148">
        <v>2</v>
      </c>
      <c r="AK29" s="149"/>
      <c r="AL29" s="147">
        <v>3</v>
      </c>
      <c r="AM29" s="144">
        <v>3</v>
      </c>
      <c r="AN29" s="144">
        <v>2</v>
      </c>
      <c r="AO29" s="150">
        <v>3</v>
      </c>
      <c r="AP29" s="146"/>
      <c r="AQ29" s="147">
        <v>3</v>
      </c>
      <c r="AR29" s="144">
        <v>3</v>
      </c>
      <c r="AS29" s="144">
        <v>3</v>
      </c>
      <c r="AT29" s="145">
        <v>2</v>
      </c>
      <c r="AU29" s="151"/>
      <c r="AV29" s="147">
        <v>3</v>
      </c>
      <c r="AW29" s="144">
        <v>3</v>
      </c>
      <c r="AX29" s="140">
        <v>4</v>
      </c>
      <c r="AY29" s="145">
        <v>2</v>
      </c>
      <c r="AZ29" s="152"/>
      <c r="BA29" s="147">
        <v>1</v>
      </c>
      <c r="BB29" s="144"/>
      <c r="BC29" s="144"/>
      <c r="BD29" s="153"/>
      <c r="BE29" s="1034">
        <f t="shared" si="0"/>
        <v>54</v>
      </c>
    </row>
    <row r="30" spans="1:57" ht="20.25">
      <c r="A30" s="154">
        <v>98</v>
      </c>
      <c r="B30" s="155" t="s">
        <v>244</v>
      </c>
      <c r="C30" s="156" t="s">
        <v>21</v>
      </c>
      <c r="D30" s="157">
        <v>97</v>
      </c>
      <c r="E30" s="158"/>
      <c r="F30" s="159">
        <v>3</v>
      </c>
      <c r="G30" s="159">
        <v>2</v>
      </c>
      <c r="H30" s="159">
        <v>3</v>
      </c>
      <c r="I30" s="160"/>
      <c r="J30" s="158"/>
      <c r="K30" s="159">
        <v>2</v>
      </c>
      <c r="L30" s="159">
        <v>3</v>
      </c>
      <c r="M30" s="159">
        <v>3</v>
      </c>
      <c r="N30" s="160">
        <v>2</v>
      </c>
      <c r="O30" s="158"/>
      <c r="P30" s="159">
        <v>1</v>
      </c>
      <c r="Q30" s="159">
        <v>3</v>
      </c>
      <c r="R30" s="159">
        <v>3</v>
      </c>
      <c r="S30" s="159">
        <v>1</v>
      </c>
      <c r="T30" s="160">
        <v>2</v>
      </c>
      <c r="U30" s="158"/>
      <c r="V30" s="161">
        <v>2</v>
      </c>
      <c r="W30" s="161">
        <v>2</v>
      </c>
      <c r="X30" s="161">
        <v>1</v>
      </c>
      <c r="Y30" s="160">
        <v>0</v>
      </c>
      <c r="Z30" s="162"/>
      <c r="AA30" s="163"/>
      <c r="AB30" s="164"/>
      <c r="AC30" s="165">
        <v>2</v>
      </c>
      <c r="AD30" s="165">
        <v>1</v>
      </c>
      <c r="AE30" s="166">
        <v>1</v>
      </c>
      <c r="AF30" s="167"/>
      <c r="AG30" s="168">
        <v>2</v>
      </c>
      <c r="AH30" s="165">
        <v>2</v>
      </c>
      <c r="AI30" s="165">
        <v>3</v>
      </c>
      <c r="AJ30" s="169">
        <v>1</v>
      </c>
      <c r="AK30" s="170"/>
      <c r="AL30" s="168">
        <v>0</v>
      </c>
      <c r="AM30" s="165">
        <v>2</v>
      </c>
      <c r="AN30" s="165">
        <v>2</v>
      </c>
      <c r="AO30" s="171">
        <v>2</v>
      </c>
      <c r="AP30" s="172"/>
      <c r="AQ30" s="168">
        <v>3</v>
      </c>
      <c r="AR30" s="165">
        <v>2</v>
      </c>
      <c r="AS30" s="165">
        <v>2</v>
      </c>
      <c r="AT30" s="166">
        <v>0</v>
      </c>
      <c r="AU30" s="173"/>
      <c r="AV30" s="168">
        <v>3</v>
      </c>
      <c r="AW30" s="165">
        <v>1</v>
      </c>
      <c r="AX30" s="161">
        <v>2</v>
      </c>
      <c r="AY30" s="166">
        <v>2</v>
      </c>
      <c r="BA30" s="168">
        <v>0</v>
      </c>
      <c r="BB30" s="165"/>
      <c r="BC30" s="165"/>
      <c r="BD30" s="166"/>
      <c r="BE30" s="1032">
        <f t="shared" si="0"/>
        <v>66</v>
      </c>
    </row>
    <row r="31" spans="1:57" ht="20.25">
      <c r="A31" s="61">
        <v>40</v>
      </c>
      <c r="B31" s="16" t="s">
        <v>244</v>
      </c>
      <c r="C31" s="39" t="s">
        <v>22</v>
      </c>
      <c r="D31" s="15">
        <v>97</v>
      </c>
      <c r="E31" s="158"/>
      <c r="F31" s="159">
        <v>3</v>
      </c>
      <c r="G31" s="159">
        <v>1</v>
      </c>
      <c r="H31" s="159">
        <v>3</v>
      </c>
      <c r="I31" s="160"/>
      <c r="J31" s="158"/>
      <c r="K31" s="159">
        <v>2</v>
      </c>
      <c r="L31" s="159">
        <v>3</v>
      </c>
      <c r="M31" s="159">
        <v>3</v>
      </c>
      <c r="N31" s="160">
        <v>1</v>
      </c>
      <c r="O31" s="158"/>
      <c r="P31" s="159">
        <v>1</v>
      </c>
      <c r="Q31" s="159">
        <v>3</v>
      </c>
      <c r="R31" s="159">
        <v>3</v>
      </c>
      <c r="S31" s="159">
        <v>3</v>
      </c>
      <c r="T31" s="160">
        <v>2</v>
      </c>
      <c r="U31" s="158"/>
      <c r="V31" s="161">
        <v>2</v>
      </c>
      <c r="W31" s="161">
        <v>2</v>
      </c>
      <c r="X31" s="161">
        <v>1</v>
      </c>
      <c r="Y31" s="160">
        <v>0</v>
      </c>
      <c r="Z31" s="162"/>
      <c r="AA31" s="175"/>
      <c r="AB31" s="70"/>
      <c r="AC31" s="71">
        <v>2</v>
      </c>
      <c r="AD31" s="71">
        <v>1</v>
      </c>
      <c r="AE31" s="78">
        <v>1</v>
      </c>
      <c r="AF31" s="176"/>
      <c r="AG31" s="75">
        <v>2</v>
      </c>
      <c r="AH31" s="71">
        <v>2</v>
      </c>
      <c r="AI31" s="71">
        <v>3</v>
      </c>
      <c r="AJ31" s="72">
        <v>3</v>
      </c>
      <c r="AK31" s="73"/>
      <c r="AL31" s="71">
        <v>1</v>
      </c>
      <c r="AM31" s="71">
        <v>2</v>
      </c>
      <c r="AN31" s="71">
        <v>2</v>
      </c>
      <c r="AO31" s="76">
        <v>3</v>
      </c>
      <c r="AP31" s="77"/>
      <c r="AQ31" s="75">
        <v>3</v>
      </c>
      <c r="AR31" s="71">
        <v>2</v>
      </c>
      <c r="AS31" s="71">
        <v>3</v>
      </c>
      <c r="AT31" s="78">
        <v>1</v>
      </c>
      <c r="AU31" s="79"/>
      <c r="AV31" s="75">
        <v>3</v>
      </c>
      <c r="AW31" s="71">
        <v>2</v>
      </c>
      <c r="AX31" s="67">
        <v>2</v>
      </c>
      <c r="AY31" s="78">
        <v>2</v>
      </c>
      <c r="AZ31" s="80"/>
      <c r="BA31" s="75">
        <v>0</v>
      </c>
      <c r="BB31" s="71"/>
      <c r="BC31" s="71"/>
      <c r="BD31" s="78"/>
      <c r="BE31" s="1032">
        <f t="shared" si="0"/>
        <v>73</v>
      </c>
    </row>
    <row r="32" spans="1:57" ht="20.25">
      <c r="A32" s="177">
        <v>93</v>
      </c>
      <c r="B32" s="134" t="s">
        <v>244</v>
      </c>
      <c r="C32" s="135" t="s">
        <v>95</v>
      </c>
      <c r="D32" s="136">
        <v>96</v>
      </c>
      <c r="E32" s="178"/>
      <c r="F32" s="179"/>
      <c r="G32" s="179"/>
      <c r="H32" s="179"/>
      <c r="I32" s="180"/>
      <c r="J32" s="178"/>
      <c r="K32" s="179"/>
      <c r="L32" s="179"/>
      <c r="M32" s="179"/>
      <c r="N32" s="180"/>
      <c r="O32" s="137"/>
      <c r="P32" s="138">
        <v>2</v>
      </c>
      <c r="Q32" s="138">
        <v>0</v>
      </c>
      <c r="R32" s="138">
        <v>0</v>
      </c>
      <c r="S32" s="138">
        <v>1</v>
      </c>
      <c r="T32" s="139">
        <v>1</v>
      </c>
      <c r="U32" s="137"/>
      <c r="V32" s="140">
        <v>2</v>
      </c>
      <c r="W32" s="140">
        <v>0</v>
      </c>
      <c r="X32" s="140">
        <v>2</v>
      </c>
      <c r="Y32" s="139">
        <v>0</v>
      </c>
      <c r="Z32" s="141"/>
      <c r="AA32" s="175"/>
      <c r="AB32" s="70"/>
      <c r="AC32" s="71">
        <v>2</v>
      </c>
      <c r="AD32" s="71">
        <v>1</v>
      </c>
      <c r="AE32" s="78">
        <v>1</v>
      </c>
      <c r="AF32" s="176"/>
      <c r="AG32" s="75">
        <v>2</v>
      </c>
      <c r="AH32" s="71">
        <v>2</v>
      </c>
      <c r="AI32" s="71">
        <v>0</v>
      </c>
      <c r="AJ32" s="72">
        <v>3</v>
      </c>
      <c r="AK32" s="73"/>
      <c r="AL32" s="71">
        <v>2</v>
      </c>
      <c r="AM32" s="71">
        <v>0</v>
      </c>
      <c r="AN32" s="71">
        <v>2</v>
      </c>
      <c r="AO32" s="76">
        <v>2</v>
      </c>
      <c r="AP32" s="77"/>
      <c r="AQ32" s="75">
        <v>3</v>
      </c>
      <c r="AR32" s="71">
        <v>2</v>
      </c>
      <c r="AS32" s="71">
        <v>2</v>
      </c>
      <c r="AT32" s="78">
        <v>1</v>
      </c>
      <c r="AU32" s="79"/>
      <c r="AV32" s="75">
        <v>3</v>
      </c>
      <c r="AW32" s="71">
        <v>3</v>
      </c>
      <c r="AX32" s="67">
        <v>3</v>
      </c>
      <c r="AY32" s="78">
        <v>1</v>
      </c>
      <c r="AZ32" s="80"/>
      <c r="BA32" s="75">
        <v>1</v>
      </c>
      <c r="BB32" s="71"/>
      <c r="BC32" s="71"/>
      <c r="BD32" s="78"/>
      <c r="BE32" s="1032">
        <f t="shared" si="0"/>
        <v>44</v>
      </c>
    </row>
    <row r="33" spans="1:57" ht="20.25">
      <c r="A33" s="181">
        <v>56</v>
      </c>
      <c r="B33" s="16" t="s">
        <v>244</v>
      </c>
      <c r="C33" s="39" t="s">
        <v>115</v>
      </c>
      <c r="D33" s="15">
        <v>95</v>
      </c>
      <c r="E33" s="63"/>
      <c r="F33" s="64">
        <v>3</v>
      </c>
      <c r="G33" s="64">
        <v>2</v>
      </c>
      <c r="H33" s="64">
        <v>3</v>
      </c>
      <c r="I33" s="65"/>
      <c r="J33" s="63"/>
      <c r="K33" s="64">
        <v>3</v>
      </c>
      <c r="L33" s="64">
        <v>2</v>
      </c>
      <c r="M33" s="64">
        <v>3</v>
      </c>
      <c r="N33" s="65">
        <v>1</v>
      </c>
      <c r="O33" s="63"/>
      <c r="P33" s="64">
        <v>0</v>
      </c>
      <c r="Q33" s="64">
        <v>2</v>
      </c>
      <c r="R33" s="64">
        <v>3</v>
      </c>
      <c r="S33" s="64">
        <v>3</v>
      </c>
      <c r="T33" s="65">
        <v>3</v>
      </c>
      <c r="U33" s="66"/>
      <c r="V33" s="67">
        <v>3</v>
      </c>
      <c r="W33" s="67">
        <v>3</v>
      </c>
      <c r="X33" s="67">
        <v>2</v>
      </c>
      <c r="Y33" s="65">
        <v>0</v>
      </c>
      <c r="Z33" s="182"/>
      <c r="AA33" s="183"/>
      <c r="AB33" s="70"/>
      <c r="AC33" s="71">
        <v>0</v>
      </c>
      <c r="AD33" s="71">
        <v>3</v>
      </c>
      <c r="AE33" s="78">
        <v>10</v>
      </c>
      <c r="AF33" s="77"/>
      <c r="AG33" s="74">
        <v>3</v>
      </c>
      <c r="AH33" s="71">
        <v>4</v>
      </c>
      <c r="AI33" s="71">
        <v>4</v>
      </c>
      <c r="AJ33" s="72">
        <v>3</v>
      </c>
      <c r="AK33" s="73"/>
      <c r="AL33" s="71">
        <v>3</v>
      </c>
      <c r="AM33" s="71">
        <v>4</v>
      </c>
      <c r="AN33" s="71">
        <v>3</v>
      </c>
      <c r="AO33" s="76">
        <v>2</v>
      </c>
      <c r="AP33" s="77"/>
      <c r="AQ33" s="75">
        <v>2</v>
      </c>
      <c r="AR33" s="71">
        <v>2</v>
      </c>
      <c r="AS33" s="71">
        <v>3</v>
      </c>
      <c r="AT33" s="78">
        <v>1</v>
      </c>
      <c r="AU33" s="79"/>
      <c r="AV33" s="75">
        <v>3</v>
      </c>
      <c r="AW33" s="71">
        <v>4</v>
      </c>
      <c r="AX33" s="67">
        <v>5</v>
      </c>
      <c r="AY33" s="78">
        <v>4</v>
      </c>
      <c r="AZ33" s="80"/>
      <c r="BA33" s="75">
        <v>3</v>
      </c>
      <c r="BB33" s="71"/>
      <c r="BC33" s="71"/>
      <c r="BD33" s="78"/>
      <c r="BE33" s="1032">
        <f t="shared" si="0"/>
        <v>102</v>
      </c>
    </row>
    <row r="34" spans="1:57" ht="20.25">
      <c r="A34" s="181">
        <v>26</v>
      </c>
      <c r="B34" s="16" t="s">
        <v>244</v>
      </c>
      <c r="C34" s="39" t="s">
        <v>71</v>
      </c>
      <c r="D34" s="15">
        <v>95</v>
      </c>
      <c r="E34" s="63"/>
      <c r="F34" s="64">
        <v>3</v>
      </c>
      <c r="G34" s="64">
        <v>2</v>
      </c>
      <c r="H34" s="64">
        <v>2</v>
      </c>
      <c r="I34" s="65"/>
      <c r="J34" s="63"/>
      <c r="K34" s="64">
        <v>2</v>
      </c>
      <c r="L34" s="64">
        <v>1</v>
      </c>
      <c r="M34" s="64">
        <v>1</v>
      </c>
      <c r="N34" s="65">
        <v>1</v>
      </c>
      <c r="O34" s="63"/>
      <c r="P34" s="64">
        <v>0</v>
      </c>
      <c r="Q34" s="64">
        <v>2</v>
      </c>
      <c r="R34" s="64">
        <v>2</v>
      </c>
      <c r="S34" s="64">
        <v>2</v>
      </c>
      <c r="T34" s="65">
        <v>2</v>
      </c>
      <c r="U34" s="66"/>
      <c r="V34" s="67">
        <v>2</v>
      </c>
      <c r="W34" s="67">
        <v>2</v>
      </c>
      <c r="X34" s="67">
        <v>2</v>
      </c>
      <c r="Y34" s="184">
        <v>0</v>
      </c>
      <c r="Z34" s="185"/>
      <c r="AA34" s="186"/>
      <c r="AB34" s="70"/>
      <c r="AC34" s="71">
        <v>1</v>
      </c>
      <c r="AD34" s="71">
        <v>2</v>
      </c>
      <c r="AE34" s="78">
        <v>9</v>
      </c>
      <c r="AF34" s="77"/>
      <c r="AG34" s="74">
        <v>1</v>
      </c>
      <c r="AH34" s="71">
        <v>2</v>
      </c>
      <c r="AI34" s="71">
        <v>0</v>
      </c>
      <c r="AJ34" s="72">
        <v>0</v>
      </c>
      <c r="AK34" s="73"/>
      <c r="AL34" s="71">
        <v>2</v>
      </c>
      <c r="AM34" s="71">
        <v>2</v>
      </c>
      <c r="AN34" s="71">
        <v>2</v>
      </c>
      <c r="AO34" s="76">
        <v>2</v>
      </c>
      <c r="AP34" s="77"/>
      <c r="AQ34" s="75">
        <v>2</v>
      </c>
      <c r="AR34" s="71">
        <v>2</v>
      </c>
      <c r="AS34" s="71">
        <v>3</v>
      </c>
      <c r="AT34" s="78">
        <v>1</v>
      </c>
      <c r="AU34" s="79"/>
      <c r="AV34" s="75">
        <v>2</v>
      </c>
      <c r="AW34" s="71">
        <v>2</v>
      </c>
      <c r="AX34" s="67">
        <v>3</v>
      </c>
      <c r="AY34" s="78">
        <v>2</v>
      </c>
      <c r="AZ34" s="80"/>
      <c r="BA34" s="75">
        <v>0</v>
      </c>
      <c r="BB34" s="71"/>
      <c r="BC34" s="71"/>
      <c r="BD34" s="78"/>
      <c r="BE34" s="1032">
        <f t="shared" si="0"/>
        <v>66</v>
      </c>
    </row>
    <row r="35" spans="1:57" ht="20.25">
      <c r="A35" s="181">
        <v>3</v>
      </c>
      <c r="B35" s="16" t="s">
        <v>244</v>
      </c>
      <c r="C35" s="39" t="s">
        <v>98</v>
      </c>
      <c r="D35" s="15">
        <v>96</v>
      </c>
      <c r="E35" s="82"/>
      <c r="F35" s="83"/>
      <c r="G35" s="83"/>
      <c r="H35" s="83"/>
      <c r="I35" s="84"/>
      <c r="J35" s="82"/>
      <c r="K35" s="83"/>
      <c r="L35" s="83"/>
      <c r="M35" s="83"/>
      <c r="N35" s="84"/>
      <c r="O35" s="82"/>
      <c r="P35" s="83"/>
      <c r="Q35" s="83"/>
      <c r="R35" s="83"/>
      <c r="S35" s="83"/>
      <c r="T35" s="65"/>
      <c r="U35" s="66"/>
      <c r="V35" s="67">
        <v>2</v>
      </c>
      <c r="W35" s="67">
        <v>2</v>
      </c>
      <c r="X35" s="67">
        <v>1</v>
      </c>
      <c r="Y35" s="184">
        <v>0</v>
      </c>
      <c r="Z35" s="182"/>
      <c r="AA35" s="183"/>
      <c r="AB35" s="70"/>
      <c r="AC35" s="71">
        <v>3</v>
      </c>
      <c r="AD35" s="71">
        <v>2</v>
      </c>
      <c r="AE35" s="78">
        <v>9</v>
      </c>
      <c r="AF35" s="77"/>
      <c r="AG35" s="74">
        <v>3</v>
      </c>
      <c r="AH35" s="71">
        <v>3</v>
      </c>
      <c r="AI35" s="71">
        <v>3</v>
      </c>
      <c r="AJ35" s="72">
        <v>0</v>
      </c>
      <c r="AK35" s="187"/>
      <c r="AL35" s="71">
        <v>2</v>
      </c>
      <c r="AM35" s="71">
        <v>0</v>
      </c>
      <c r="AN35" s="71">
        <v>0</v>
      </c>
      <c r="AO35" s="76">
        <v>1</v>
      </c>
      <c r="AP35" s="77"/>
      <c r="AQ35" s="75">
        <v>2</v>
      </c>
      <c r="AR35" s="71">
        <v>2</v>
      </c>
      <c r="AS35" s="71">
        <v>0</v>
      </c>
      <c r="AT35" s="78">
        <v>0</v>
      </c>
      <c r="AU35" s="92"/>
      <c r="AV35" s="75">
        <v>2</v>
      </c>
      <c r="AW35" s="71">
        <v>3</v>
      </c>
      <c r="AX35" s="67">
        <v>4</v>
      </c>
      <c r="AY35" s="78">
        <v>3</v>
      </c>
      <c r="AZ35" s="80"/>
      <c r="BA35" s="75">
        <v>1</v>
      </c>
      <c r="BB35" s="71"/>
      <c r="BC35" s="71"/>
      <c r="BD35" s="78"/>
      <c r="BE35" s="1032">
        <f aca="true" t="shared" si="1" ref="BE35:BE58">SUM(E35:BD35)</f>
        <v>48</v>
      </c>
    </row>
    <row r="36" spans="1:57" ht="20.25">
      <c r="A36" s="61">
        <v>2</v>
      </c>
      <c r="B36" s="16" t="s">
        <v>244</v>
      </c>
      <c r="C36" s="39" t="s">
        <v>27</v>
      </c>
      <c r="D36" s="15">
        <v>97</v>
      </c>
      <c r="E36" s="63"/>
      <c r="F36" s="64">
        <v>1</v>
      </c>
      <c r="G36" s="64">
        <v>3</v>
      </c>
      <c r="H36" s="64">
        <v>3</v>
      </c>
      <c r="I36" s="65"/>
      <c r="J36" s="63"/>
      <c r="K36" s="64">
        <v>2</v>
      </c>
      <c r="L36" s="64">
        <v>2</v>
      </c>
      <c r="M36" s="64">
        <v>3</v>
      </c>
      <c r="N36" s="65">
        <v>2</v>
      </c>
      <c r="O36" s="63"/>
      <c r="P36" s="64">
        <v>1</v>
      </c>
      <c r="Q36" s="64">
        <v>3</v>
      </c>
      <c r="R36" s="64">
        <v>3</v>
      </c>
      <c r="S36" s="64">
        <v>3</v>
      </c>
      <c r="T36" s="65">
        <v>2</v>
      </c>
      <c r="U36" s="66"/>
      <c r="V36" s="67">
        <v>2</v>
      </c>
      <c r="W36" s="67">
        <v>2</v>
      </c>
      <c r="X36" s="67">
        <v>2</v>
      </c>
      <c r="Y36" s="184">
        <v>0</v>
      </c>
      <c r="Z36" s="185"/>
      <c r="AA36" s="186"/>
      <c r="AB36" s="70"/>
      <c r="AC36" s="71">
        <v>3</v>
      </c>
      <c r="AD36" s="71">
        <v>1</v>
      </c>
      <c r="AE36" s="78">
        <v>0</v>
      </c>
      <c r="AF36" s="77"/>
      <c r="AG36" s="74">
        <v>3</v>
      </c>
      <c r="AH36" s="71">
        <v>2</v>
      </c>
      <c r="AI36" s="71">
        <v>2</v>
      </c>
      <c r="AJ36" s="72">
        <v>1</v>
      </c>
      <c r="AK36" s="73"/>
      <c r="AL36" s="71">
        <v>2</v>
      </c>
      <c r="AM36" s="71">
        <v>3</v>
      </c>
      <c r="AN36" s="71">
        <v>3</v>
      </c>
      <c r="AO36" s="76">
        <v>3</v>
      </c>
      <c r="AP36" s="77"/>
      <c r="AQ36" s="75">
        <v>3</v>
      </c>
      <c r="AR36" s="71">
        <v>3</v>
      </c>
      <c r="AS36" s="71">
        <v>3</v>
      </c>
      <c r="AT36" s="78">
        <v>1</v>
      </c>
      <c r="AU36" s="79"/>
      <c r="AV36" s="75">
        <v>3</v>
      </c>
      <c r="AW36" s="71">
        <v>3</v>
      </c>
      <c r="AX36" s="67">
        <v>3</v>
      </c>
      <c r="AY36" s="78">
        <v>2</v>
      </c>
      <c r="AZ36" s="80"/>
      <c r="BA36" s="75">
        <v>1</v>
      </c>
      <c r="BB36" s="71"/>
      <c r="BC36" s="71"/>
      <c r="BD36" s="78"/>
      <c r="BE36" s="1032">
        <f t="shared" si="1"/>
        <v>79</v>
      </c>
    </row>
    <row r="37" spans="1:57" ht="20.25">
      <c r="A37" s="61">
        <v>96</v>
      </c>
      <c r="B37" s="16" t="s">
        <v>244</v>
      </c>
      <c r="C37" s="39" t="s">
        <v>42</v>
      </c>
      <c r="D37" s="15">
        <v>96</v>
      </c>
      <c r="E37" s="63"/>
      <c r="F37" s="64">
        <v>1</v>
      </c>
      <c r="G37" s="64">
        <v>3</v>
      </c>
      <c r="H37" s="64">
        <v>2</v>
      </c>
      <c r="I37" s="65"/>
      <c r="J37" s="63"/>
      <c r="K37" s="64">
        <v>2</v>
      </c>
      <c r="L37" s="64">
        <v>2</v>
      </c>
      <c r="M37" s="64">
        <v>3</v>
      </c>
      <c r="N37" s="65">
        <v>2</v>
      </c>
      <c r="O37" s="63"/>
      <c r="P37" s="64">
        <v>1</v>
      </c>
      <c r="Q37" s="64">
        <v>3</v>
      </c>
      <c r="R37" s="64">
        <v>3</v>
      </c>
      <c r="S37" s="64">
        <v>2</v>
      </c>
      <c r="T37" s="65">
        <v>3</v>
      </c>
      <c r="U37" s="66"/>
      <c r="V37" s="67">
        <v>3</v>
      </c>
      <c r="W37" s="67">
        <v>4</v>
      </c>
      <c r="X37" s="67">
        <v>1</v>
      </c>
      <c r="Y37" s="184">
        <v>0</v>
      </c>
      <c r="Z37" s="185"/>
      <c r="AA37" s="186"/>
      <c r="AB37" s="70"/>
      <c r="AC37" s="71">
        <v>2</v>
      </c>
      <c r="AD37" s="71">
        <v>3</v>
      </c>
      <c r="AE37" s="78">
        <v>9</v>
      </c>
      <c r="AF37" s="77"/>
      <c r="AG37" s="74">
        <v>2</v>
      </c>
      <c r="AH37" s="71">
        <v>2</v>
      </c>
      <c r="AI37" s="71">
        <v>3</v>
      </c>
      <c r="AJ37" s="72">
        <v>0</v>
      </c>
      <c r="AK37" s="73"/>
      <c r="AL37" s="71">
        <v>3</v>
      </c>
      <c r="AM37" s="71">
        <v>3</v>
      </c>
      <c r="AN37" s="71">
        <v>0</v>
      </c>
      <c r="AO37" s="76">
        <v>0</v>
      </c>
      <c r="AP37" s="77"/>
      <c r="AQ37" s="75">
        <v>3</v>
      </c>
      <c r="AR37" s="71">
        <v>3</v>
      </c>
      <c r="AS37" s="71">
        <v>1</v>
      </c>
      <c r="AT37" s="78">
        <v>1</v>
      </c>
      <c r="AU37" s="79"/>
      <c r="AV37" s="75">
        <v>3</v>
      </c>
      <c r="AW37" s="71">
        <v>4</v>
      </c>
      <c r="AX37" s="67">
        <v>1</v>
      </c>
      <c r="AY37" s="78">
        <v>3</v>
      </c>
      <c r="AZ37" s="80"/>
      <c r="BA37" s="75">
        <v>0</v>
      </c>
      <c r="BB37" s="71"/>
      <c r="BC37" s="71"/>
      <c r="BD37" s="78"/>
      <c r="BE37" s="1032">
        <f t="shared" si="1"/>
        <v>81</v>
      </c>
    </row>
    <row r="38" spans="1:57" ht="20.25">
      <c r="A38" s="61">
        <v>45</v>
      </c>
      <c r="B38" s="16" t="s">
        <v>244</v>
      </c>
      <c r="C38" s="39" t="s">
        <v>72</v>
      </c>
      <c r="D38" s="15">
        <v>95</v>
      </c>
      <c r="E38" s="63"/>
      <c r="F38" s="64">
        <v>3</v>
      </c>
      <c r="G38" s="64">
        <v>2</v>
      </c>
      <c r="H38" s="64">
        <v>2</v>
      </c>
      <c r="I38" s="65"/>
      <c r="J38" s="63"/>
      <c r="K38" s="64">
        <v>2</v>
      </c>
      <c r="L38" s="64">
        <v>2</v>
      </c>
      <c r="M38" s="64">
        <v>2</v>
      </c>
      <c r="N38" s="65">
        <v>1</v>
      </c>
      <c r="O38" s="63"/>
      <c r="P38" s="64">
        <v>1</v>
      </c>
      <c r="Q38" s="64">
        <v>2</v>
      </c>
      <c r="R38" s="64">
        <v>2</v>
      </c>
      <c r="S38" s="64">
        <v>2</v>
      </c>
      <c r="T38" s="65">
        <v>1</v>
      </c>
      <c r="U38" s="66"/>
      <c r="V38" s="67">
        <v>2</v>
      </c>
      <c r="W38" s="67">
        <v>3</v>
      </c>
      <c r="X38" s="67">
        <v>2</v>
      </c>
      <c r="Y38" s="184">
        <v>0</v>
      </c>
      <c r="Z38" s="182"/>
      <c r="AA38" s="183"/>
      <c r="AB38" s="70"/>
      <c r="AC38" s="71">
        <v>2</v>
      </c>
      <c r="AD38" s="71">
        <v>2</v>
      </c>
      <c r="AE38" s="78">
        <v>8</v>
      </c>
      <c r="AF38" s="77"/>
      <c r="AG38" s="74">
        <v>2</v>
      </c>
      <c r="AH38" s="71">
        <v>2</v>
      </c>
      <c r="AI38" s="71">
        <v>2</v>
      </c>
      <c r="AJ38" s="72">
        <v>3</v>
      </c>
      <c r="AK38" s="73"/>
      <c r="AL38" s="71">
        <v>3</v>
      </c>
      <c r="AM38" s="71">
        <v>3</v>
      </c>
      <c r="AN38" s="71">
        <v>4</v>
      </c>
      <c r="AO38" s="76">
        <v>2</v>
      </c>
      <c r="AP38" s="77"/>
      <c r="AQ38" s="75">
        <v>1</v>
      </c>
      <c r="AR38" s="71">
        <v>2</v>
      </c>
      <c r="AS38" s="71">
        <v>3</v>
      </c>
      <c r="AT38" s="78">
        <v>1</v>
      </c>
      <c r="AU38" s="79"/>
      <c r="AV38" s="75">
        <v>2</v>
      </c>
      <c r="AW38" s="71">
        <v>3</v>
      </c>
      <c r="AX38" s="67">
        <v>3</v>
      </c>
      <c r="AY38" s="78">
        <v>2</v>
      </c>
      <c r="AZ38" s="80"/>
      <c r="BA38" s="75">
        <v>2</v>
      </c>
      <c r="BB38" s="71"/>
      <c r="BC38" s="71"/>
      <c r="BD38" s="78"/>
      <c r="BE38" s="1032">
        <f t="shared" si="1"/>
        <v>81</v>
      </c>
    </row>
    <row r="39" spans="1:57" ht="20.25">
      <c r="A39" s="188"/>
      <c r="B39" s="189" t="s">
        <v>244</v>
      </c>
      <c r="C39" s="190" t="s">
        <v>253</v>
      </c>
      <c r="D39" s="67">
        <v>96</v>
      </c>
      <c r="E39" s="191"/>
      <c r="F39" s="192"/>
      <c r="G39" s="192"/>
      <c r="H39" s="192"/>
      <c r="I39" s="193"/>
      <c r="J39" s="191"/>
      <c r="K39" s="192"/>
      <c r="L39" s="192"/>
      <c r="M39" s="192"/>
      <c r="N39" s="193"/>
      <c r="O39" s="191"/>
      <c r="P39" s="192"/>
      <c r="Q39" s="192"/>
      <c r="R39" s="192"/>
      <c r="S39" s="192"/>
      <c r="T39" s="194"/>
      <c r="U39" s="195"/>
      <c r="V39" s="188"/>
      <c r="W39" s="67">
        <v>3</v>
      </c>
      <c r="X39" s="67">
        <v>2</v>
      </c>
      <c r="Y39" s="196">
        <v>0</v>
      </c>
      <c r="Z39" s="182"/>
      <c r="AA39" s="183"/>
      <c r="AB39" s="70"/>
      <c r="AC39" s="71">
        <v>3</v>
      </c>
      <c r="AD39" s="71">
        <v>2</v>
      </c>
      <c r="AE39" s="78">
        <v>1</v>
      </c>
      <c r="AF39" s="77"/>
      <c r="AG39" s="92">
        <v>3</v>
      </c>
      <c r="AH39" s="71">
        <v>2</v>
      </c>
      <c r="AI39" s="71">
        <v>3</v>
      </c>
      <c r="AJ39" s="72">
        <v>2</v>
      </c>
      <c r="AK39" s="73"/>
      <c r="AL39" s="70">
        <v>3</v>
      </c>
      <c r="AM39" s="71">
        <v>3</v>
      </c>
      <c r="AN39" s="71">
        <v>3</v>
      </c>
      <c r="AO39" s="76">
        <v>3</v>
      </c>
      <c r="AP39" s="77"/>
      <c r="AQ39" s="81">
        <v>3</v>
      </c>
      <c r="AR39" s="71">
        <v>3</v>
      </c>
      <c r="AS39" s="71">
        <v>3</v>
      </c>
      <c r="AT39" s="78">
        <v>1</v>
      </c>
      <c r="AU39" s="79"/>
      <c r="AV39" s="81">
        <v>0</v>
      </c>
      <c r="AW39" s="71">
        <v>2</v>
      </c>
      <c r="AX39" s="67">
        <v>2</v>
      </c>
      <c r="AY39" s="78">
        <v>3</v>
      </c>
      <c r="AZ39" s="80"/>
      <c r="BA39" s="81">
        <v>2</v>
      </c>
      <c r="BB39" s="71"/>
      <c r="BC39" s="71"/>
      <c r="BD39" s="78"/>
      <c r="BE39" s="1032">
        <f t="shared" si="1"/>
        <v>52</v>
      </c>
    </row>
    <row r="40" spans="1:57" ht="20.25">
      <c r="A40" s="61">
        <v>22</v>
      </c>
      <c r="B40" s="16" t="s">
        <v>244</v>
      </c>
      <c r="C40" s="39" t="s">
        <v>70</v>
      </c>
      <c r="D40" s="15">
        <v>95</v>
      </c>
      <c r="E40" s="63"/>
      <c r="F40" s="64">
        <v>2</v>
      </c>
      <c r="G40" s="64">
        <v>2</v>
      </c>
      <c r="H40" s="64">
        <v>2</v>
      </c>
      <c r="I40" s="65"/>
      <c r="J40" s="63"/>
      <c r="K40" s="64">
        <v>2</v>
      </c>
      <c r="L40" s="64">
        <v>1</v>
      </c>
      <c r="M40" s="64">
        <v>1</v>
      </c>
      <c r="N40" s="65">
        <v>1</v>
      </c>
      <c r="O40" s="63"/>
      <c r="P40" s="64">
        <v>0</v>
      </c>
      <c r="Q40" s="64">
        <v>1</v>
      </c>
      <c r="R40" s="64">
        <v>1</v>
      </c>
      <c r="S40" s="64">
        <v>1</v>
      </c>
      <c r="T40" s="65">
        <v>0</v>
      </c>
      <c r="U40" s="66"/>
      <c r="V40" s="67">
        <v>2</v>
      </c>
      <c r="W40" s="67">
        <v>3</v>
      </c>
      <c r="X40" s="67">
        <v>1</v>
      </c>
      <c r="Y40" s="184">
        <v>0</v>
      </c>
      <c r="Z40" s="182"/>
      <c r="AA40" s="183"/>
      <c r="AB40" s="70"/>
      <c r="AC40" s="71">
        <v>0</v>
      </c>
      <c r="AD40" s="71">
        <v>1</v>
      </c>
      <c r="AE40" s="78">
        <v>0</v>
      </c>
      <c r="AF40" s="77"/>
      <c r="AG40" s="74">
        <v>2</v>
      </c>
      <c r="AH40" s="71">
        <v>2</v>
      </c>
      <c r="AI40" s="71">
        <v>3</v>
      </c>
      <c r="AJ40" s="72">
        <v>3</v>
      </c>
      <c r="AK40" s="73"/>
      <c r="AL40" s="197">
        <v>2</v>
      </c>
      <c r="AM40" s="71">
        <v>1</v>
      </c>
      <c r="AN40" s="71">
        <v>2</v>
      </c>
      <c r="AO40" s="76">
        <v>2</v>
      </c>
      <c r="AP40" s="77"/>
      <c r="AQ40" s="75">
        <v>2</v>
      </c>
      <c r="AR40" s="71">
        <v>2</v>
      </c>
      <c r="AS40" s="71">
        <v>2</v>
      </c>
      <c r="AT40" s="78">
        <v>1</v>
      </c>
      <c r="AU40" s="79"/>
      <c r="AV40" s="75">
        <v>3</v>
      </c>
      <c r="AW40" s="71">
        <v>3</v>
      </c>
      <c r="AX40" s="67">
        <v>2</v>
      </c>
      <c r="AY40" s="78">
        <v>2</v>
      </c>
      <c r="AZ40" s="80"/>
      <c r="BA40" s="75">
        <v>1</v>
      </c>
      <c r="BB40" s="71"/>
      <c r="BC40" s="71"/>
      <c r="BD40" s="78"/>
      <c r="BE40" s="1032">
        <f t="shared" si="1"/>
        <v>56</v>
      </c>
    </row>
    <row r="41" spans="1:57" ht="20.25">
      <c r="A41" s="190">
        <v>33</v>
      </c>
      <c r="B41" s="189" t="s">
        <v>244</v>
      </c>
      <c r="C41" s="198" t="s">
        <v>90</v>
      </c>
      <c r="D41" s="15">
        <v>96</v>
      </c>
      <c r="E41" s="95"/>
      <c r="F41" s="64"/>
      <c r="G41" s="96"/>
      <c r="H41" s="64"/>
      <c r="I41" s="65"/>
      <c r="J41" s="95"/>
      <c r="K41" s="64"/>
      <c r="L41" s="64"/>
      <c r="M41" s="64"/>
      <c r="N41" s="65"/>
      <c r="O41" s="63"/>
      <c r="P41" s="64">
        <v>3</v>
      </c>
      <c r="Q41" s="64">
        <v>3</v>
      </c>
      <c r="R41" s="64">
        <v>3</v>
      </c>
      <c r="S41" s="64">
        <v>3</v>
      </c>
      <c r="T41" s="65">
        <v>3</v>
      </c>
      <c r="U41" s="66"/>
      <c r="V41" s="67">
        <v>3</v>
      </c>
      <c r="W41" s="67">
        <v>3</v>
      </c>
      <c r="X41" s="67">
        <v>2</v>
      </c>
      <c r="Y41" s="184">
        <v>0</v>
      </c>
      <c r="Z41" s="185"/>
      <c r="AA41" s="186"/>
      <c r="AB41" s="70"/>
      <c r="AC41" s="71">
        <v>3</v>
      </c>
      <c r="AD41" s="71">
        <v>3</v>
      </c>
      <c r="AE41" s="78">
        <v>1</v>
      </c>
      <c r="AF41" s="77"/>
      <c r="AG41" s="74">
        <v>2</v>
      </c>
      <c r="AH41" s="71">
        <v>2</v>
      </c>
      <c r="AI41" s="71">
        <v>2</v>
      </c>
      <c r="AJ41" s="72">
        <v>3</v>
      </c>
      <c r="AK41" s="73"/>
      <c r="AL41" s="71">
        <v>3</v>
      </c>
      <c r="AM41" s="71">
        <v>3</v>
      </c>
      <c r="AN41" s="71">
        <v>3</v>
      </c>
      <c r="AO41" s="76">
        <v>3</v>
      </c>
      <c r="AP41" s="77"/>
      <c r="AQ41" s="75">
        <v>3</v>
      </c>
      <c r="AR41" s="71">
        <v>3</v>
      </c>
      <c r="AS41" s="71">
        <v>3</v>
      </c>
      <c r="AT41" s="78">
        <v>1</v>
      </c>
      <c r="AU41" s="79"/>
      <c r="AV41" s="75">
        <v>3</v>
      </c>
      <c r="AW41" s="71">
        <v>3</v>
      </c>
      <c r="AX41" s="67">
        <v>3</v>
      </c>
      <c r="AY41" s="78">
        <v>3</v>
      </c>
      <c r="AZ41" s="80"/>
      <c r="BA41" s="75">
        <v>2</v>
      </c>
      <c r="BB41" s="71"/>
      <c r="BC41" s="71"/>
      <c r="BD41" s="78"/>
      <c r="BE41" s="1032">
        <f t="shared" si="1"/>
        <v>75</v>
      </c>
    </row>
    <row r="42" spans="1:57" ht="20.25">
      <c r="A42" s="61">
        <v>36</v>
      </c>
      <c r="B42" s="16" t="s">
        <v>244</v>
      </c>
      <c r="C42" s="39" t="s">
        <v>31</v>
      </c>
      <c r="D42" s="15">
        <v>97</v>
      </c>
      <c r="E42" s="63"/>
      <c r="F42" s="64">
        <v>2</v>
      </c>
      <c r="G42" s="96">
        <v>3</v>
      </c>
      <c r="H42" s="64">
        <v>2</v>
      </c>
      <c r="I42" s="65"/>
      <c r="J42" s="63"/>
      <c r="K42" s="64">
        <v>3</v>
      </c>
      <c r="L42" s="64">
        <v>3</v>
      </c>
      <c r="M42" s="64">
        <v>3</v>
      </c>
      <c r="N42" s="65">
        <v>1</v>
      </c>
      <c r="O42" s="63"/>
      <c r="P42" s="64">
        <v>1</v>
      </c>
      <c r="Q42" s="64">
        <v>3</v>
      </c>
      <c r="R42" s="64">
        <v>3</v>
      </c>
      <c r="S42" s="64">
        <v>1</v>
      </c>
      <c r="T42" s="65">
        <v>2</v>
      </c>
      <c r="U42" s="66"/>
      <c r="V42" s="67">
        <v>3</v>
      </c>
      <c r="W42" s="67">
        <v>3</v>
      </c>
      <c r="X42" s="67">
        <v>2</v>
      </c>
      <c r="Y42" s="184">
        <v>0</v>
      </c>
      <c r="Z42" s="182"/>
      <c r="AA42" s="183"/>
      <c r="AB42" s="70"/>
      <c r="AC42" s="71">
        <v>2</v>
      </c>
      <c r="AD42" s="71">
        <v>1</v>
      </c>
      <c r="AE42" s="78">
        <v>1</v>
      </c>
      <c r="AF42" s="77"/>
      <c r="AG42" s="74">
        <v>3</v>
      </c>
      <c r="AH42" s="71">
        <v>3</v>
      </c>
      <c r="AI42" s="71">
        <v>2</v>
      </c>
      <c r="AJ42" s="72">
        <v>0</v>
      </c>
      <c r="AK42" s="73"/>
      <c r="AL42" s="71">
        <v>2</v>
      </c>
      <c r="AM42" s="71">
        <v>3</v>
      </c>
      <c r="AN42" s="71">
        <v>3</v>
      </c>
      <c r="AO42" s="76">
        <v>3</v>
      </c>
      <c r="AP42" s="77"/>
      <c r="AQ42" s="75">
        <v>3</v>
      </c>
      <c r="AR42" s="71">
        <v>3</v>
      </c>
      <c r="AS42" s="71">
        <v>3</v>
      </c>
      <c r="AT42" s="78">
        <v>1</v>
      </c>
      <c r="AU42" s="79"/>
      <c r="AV42" s="75">
        <v>2</v>
      </c>
      <c r="AW42" s="71">
        <v>3</v>
      </c>
      <c r="AX42" s="67">
        <v>2</v>
      </c>
      <c r="AY42" s="78">
        <v>3</v>
      </c>
      <c r="AZ42" s="80"/>
      <c r="BA42" s="75">
        <v>1</v>
      </c>
      <c r="BB42" s="71"/>
      <c r="BC42" s="71"/>
      <c r="BD42" s="78"/>
      <c r="BE42" s="1032">
        <f t="shared" si="1"/>
        <v>79</v>
      </c>
    </row>
    <row r="43" spans="1:57" ht="21" thickBot="1">
      <c r="A43" s="114"/>
      <c r="B43" s="115" t="s">
        <v>244</v>
      </c>
      <c r="C43" s="116" t="s">
        <v>233</v>
      </c>
      <c r="D43" s="24">
        <v>96</v>
      </c>
      <c r="E43" s="199"/>
      <c r="F43" s="119"/>
      <c r="G43" s="119"/>
      <c r="H43" s="119"/>
      <c r="I43" s="120"/>
      <c r="J43" s="199"/>
      <c r="K43" s="119"/>
      <c r="L43" s="119"/>
      <c r="M43" s="119"/>
      <c r="N43" s="120"/>
      <c r="O43" s="199"/>
      <c r="P43" s="119"/>
      <c r="Q43" s="119"/>
      <c r="R43" s="119"/>
      <c r="S43" s="119"/>
      <c r="T43" s="120"/>
      <c r="U43" s="118"/>
      <c r="V43" s="121"/>
      <c r="W43" s="121"/>
      <c r="X43" s="121"/>
      <c r="Y43" s="200"/>
      <c r="Z43" s="201"/>
      <c r="AA43" s="202"/>
      <c r="AB43" s="123"/>
      <c r="AC43" s="124"/>
      <c r="AD43" s="124"/>
      <c r="AE43" s="125"/>
      <c r="AF43" s="203"/>
      <c r="AG43" s="127"/>
      <c r="AH43" s="124"/>
      <c r="AI43" s="124"/>
      <c r="AJ43" s="128"/>
      <c r="AK43" s="204"/>
      <c r="AL43" s="124"/>
      <c r="AM43" s="124"/>
      <c r="AN43" s="124"/>
      <c r="AO43" s="131"/>
      <c r="AP43" s="203"/>
      <c r="AQ43" s="130">
        <v>3</v>
      </c>
      <c r="AR43" s="124">
        <v>3</v>
      </c>
      <c r="AS43" s="124">
        <v>3</v>
      </c>
      <c r="AT43" s="125">
        <v>3</v>
      </c>
      <c r="AU43" s="205"/>
      <c r="AV43" s="130">
        <v>0</v>
      </c>
      <c r="AW43" s="124">
        <v>0</v>
      </c>
      <c r="AX43" s="121">
        <v>3</v>
      </c>
      <c r="AY43" s="125">
        <v>3</v>
      </c>
      <c r="AZ43" s="132"/>
      <c r="BA43" s="130">
        <v>2</v>
      </c>
      <c r="BB43" s="124"/>
      <c r="BC43" s="124"/>
      <c r="BD43" s="125"/>
      <c r="BE43" s="1033">
        <f t="shared" si="1"/>
        <v>20</v>
      </c>
    </row>
    <row r="44" spans="1:57" ht="20.25">
      <c r="A44" s="206">
        <v>89</v>
      </c>
      <c r="B44" s="207" t="s">
        <v>243</v>
      </c>
      <c r="C44" s="208" t="s">
        <v>62</v>
      </c>
      <c r="D44" s="209">
        <v>90</v>
      </c>
      <c r="E44" s="210"/>
      <c r="F44" s="159">
        <v>1</v>
      </c>
      <c r="G44" s="159">
        <v>2</v>
      </c>
      <c r="H44" s="159">
        <v>2</v>
      </c>
      <c r="I44" s="160"/>
      <c r="J44" s="210"/>
      <c r="K44" s="159">
        <v>3</v>
      </c>
      <c r="L44" s="159">
        <v>2</v>
      </c>
      <c r="M44" s="159">
        <v>3</v>
      </c>
      <c r="N44" s="160">
        <v>3</v>
      </c>
      <c r="O44" s="210"/>
      <c r="P44" s="159">
        <v>0</v>
      </c>
      <c r="Q44" s="159">
        <v>3</v>
      </c>
      <c r="R44" s="159">
        <v>2</v>
      </c>
      <c r="S44" s="159">
        <v>2</v>
      </c>
      <c r="T44" s="160">
        <v>2</v>
      </c>
      <c r="U44" s="158"/>
      <c r="V44" s="159">
        <v>3</v>
      </c>
      <c r="W44" s="159">
        <v>3</v>
      </c>
      <c r="X44" s="159">
        <v>2</v>
      </c>
      <c r="Y44" s="211">
        <v>0</v>
      </c>
      <c r="AA44" s="213"/>
      <c r="AB44" s="164"/>
      <c r="AC44" s="165">
        <v>2</v>
      </c>
      <c r="AD44" s="165">
        <v>2</v>
      </c>
      <c r="AE44" s="166">
        <v>9</v>
      </c>
      <c r="AF44" s="172"/>
      <c r="AG44" s="214">
        <v>3</v>
      </c>
      <c r="AH44" s="165">
        <v>3</v>
      </c>
      <c r="AI44" s="165">
        <v>3</v>
      </c>
      <c r="AJ44" s="169">
        <v>3</v>
      </c>
      <c r="AK44" s="170"/>
      <c r="AL44" s="165">
        <v>3</v>
      </c>
      <c r="AM44" s="165">
        <v>3</v>
      </c>
      <c r="AN44" s="165">
        <v>3</v>
      </c>
      <c r="AO44" s="171">
        <v>3</v>
      </c>
      <c r="AP44" s="172"/>
      <c r="AQ44" s="168">
        <v>2</v>
      </c>
      <c r="AR44" s="165">
        <v>3</v>
      </c>
      <c r="AS44" s="165">
        <v>3</v>
      </c>
      <c r="AT44" s="166">
        <v>2</v>
      </c>
      <c r="AU44" s="151"/>
      <c r="AV44" s="168">
        <v>3</v>
      </c>
      <c r="AW44" s="165">
        <v>3</v>
      </c>
      <c r="AX44" s="161">
        <v>4</v>
      </c>
      <c r="AY44" s="166">
        <v>2</v>
      </c>
      <c r="AZ44" s="215"/>
      <c r="BA44" s="168">
        <v>2</v>
      </c>
      <c r="BB44" s="165"/>
      <c r="BC44" s="165"/>
      <c r="BD44" s="166"/>
      <c r="BE44" s="1035">
        <f t="shared" si="1"/>
        <v>94</v>
      </c>
    </row>
    <row r="45" spans="1:57" ht="20.25">
      <c r="A45" s="216">
        <v>9</v>
      </c>
      <c r="B45" s="217" t="s">
        <v>243</v>
      </c>
      <c r="C45" s="218" t="s">
        <v>127</v>
      </c>
      <c r="D45" s="219">
        <v>93</v>
      </c>
      <c r="E45" s="105"/>
      <c r="F45" s="103"/>
      <c r="G45" s="103"/>
      <c r="H45" s="103"/>
      <c r="I45" s="104"/>
      <c r="J45" s="102"/>
      <c r="K45" s="103"/>
      <c r="L45" s="103"/>
      <c r="M45" s="103"/>
      <c r="N45" s="104"/>
      <c r="O45" s="102"/>
      <c r="P45" s="103"/>
      <c r="Q45" s="103"/>
      <c r="R45" s="103"/>
      <c r="S45" s="103"/>
      <c r="T45" s="104"/>
      <c r="U45" s="105"/>
      <c r="V45" s="106"/>
      <c r="W45" s="106"/>
      <c r="X45" s="106"/>
      <c r="Y45" s="220"/>
      <c r="Z45" s="221"/>
      <c r="AA45" s="222"/>
      <c r="AB45" s="223"/>
      <c r="AC45" s="223"/>
      <c r="AD45" s="223"/>
      <c r="AE45" s="224"/>
      <c r="AF45" s="225"/>
      <c r="AG45" s="226"/>
      <c r="AH45" s="223"/>
      <c r="AI45" s="108">
        <v>1</v>
      </c>
      <c r="AJ45" s="110">
        <v>1</v>
      </c>
      <c r="AK45" s="227"/>
      <c r="AL45" s="108">
        <v>1</v>
      </c>
      <c r="AM45" s="108">
        <v>1</v>
      </c>
      <c r="AN45" s="108">
        <v>3</v>
      </c>
      <c r="AO45" s="112">
        <v>3</v>
      </c>
      <c r="AP45" s="113"/>
      <c r="AQ45" s="111">
        <v>1</v>
      </c>
      <c r="AR45" s="108">
        <v>1</v>
      </c>
      <c r="AS45" s="108">
        <v>0</v>
      </c>
      <c r="AT45" s="109">
        <v>0</v>
      </c>
      <c r="AU45" s="226"/>
      <c r="AV45" s="111">
        <v>0</v>
      </c>
      <c r="AW45" s="108">
        <v>0</v>
      </c>
      <c r="AX45" s="106">
        <v>0</v>
      </c>
      <c r="AY45" s="109">
        <v>0</v>
      </c>
      <c r="AZ45" s="228"/>
      <c r="BA45" s="111">
        <v>0</v>
      </c>
      <c r="BB45" s="108"/>
      <c r="BC45" s="108"/>
      <c r="BD45" s="109"/>
      <c r="BE45" s="1032">
        <f t="shared" si="1"/>
        <v>12</v>
      </c>
    </row>
    <row r="46" spans="1:57" ht="20.25">
      <c r="A46" s="181">
        <v>3</v>
      </c>
      <c r="B46" s="16" t="s">
        <v>243</v>
      </c>
      <c r="C46" s="229" t="s">
        <v>117</v>
      </c>
      <c r="D46" s="62">
        <v>93</v>
      </c>
      <c r="E46" s="66"/>
      <c r="F46" s="64">
        <v>3</v>
      </c>
      <c r="G46" s="64">
        <v>3</v>
      </c>
      <c r="H46" s="64">
        <v>3</v>
      </c>
      <c r="I46" s="64"/>
      <c r="J46" s="230"/>
      <c r="K46" s="64">
        <v>2</v>
      </c>
      <c r="L46" s="64">
        <v>2</v>
      </c>
      <c r="M46" s="64">
        <v>2</v>
      </c>
      <c r="N46" s="64">
        <v>1</v>
      </c>
      <c r="O46" s="230"/>
      <c r="P46" s="64">
        <v>1</v>
      </c>
      <c r="Q46" s="64">
        <v>2</v>
      </c>
      <c r="R46" s="64">
        <v>2</v>
      </c>
      <c r="S46" s="64">
        <v>2</v>
      </c>
      <c r="T46" s="64">
        <v>0</v>
      </c>
      <c r="U46" s="230"/>
      <c r="V46" s="67">
        <v>2</v>
      </c>
      <c r="W46" s="67">
        <v>2</v>
      </c>
      <c r="X46" s="67">
        <v>2</v>
      </c>
      <c r="Y46" s="64">
        <v>1</v>
      </c>
      <c r="Z46" s="231"/>
      <c r="AA46" s="175"/>
      <c r="AB46" s="70"/>
      <c r="AC46" s="71">
        <v>3</v>
      </c>
      <c r="AD46" s="71">
        <v>1</v>
      </c>
      <c r="AE46" s="71">
        <v>0</v>
      </c>
      <c r="AF46" s="232"/>
      <c r="AG46" s="71">
        <v>3</v>
      </c>
      <c r="AH46" s="71">
        <v>2</v>
      </c>
      <c r="AI46" s="71">
        <v>1</v>
      </c>
      <c r="AJ46" s="71">
        <v>3</v>
      </c>
      <c r="AK46" s="232"/>
      <c r="AL46" s="71">
        <v>2</v>
      </c>
      <c r="AM46" s="71">
        <v>2</v>
      </c>
      <c r="AN46" s="71">
        <v>3</v>
      </c>
      <c r="AO46" s="71">
        <v>2</v>
      </c>
      <c r="AP46" s="232"/>
      <c r="AQ46" s="71">
        <v>2</v>
      </c>
      <c r="AR46" s="71">
        <v>2</v>
      </c>
      <c r="AS46" s="71">
        <v>1</v>
      </c>
      <c r="AT46" s="71">
        <v>1</v>
      </c>
      <c r="AU46" s="232"/>
      <c r="AV46" s="75">
        <v>2</v>
      </c>
      <c r="AW46" s="71">
        <v>0</v>
      </c>
      <c r="AX46" s="67">
        <v>4</v>
      </c>
      <c r="AY46" s="78">
        <v>3</v>
      </c>
      <c r="AZ46" s="92"/>
      <c r="BA46" s="75">
        <v>2</v>
      </c>
      <c r="BB46" s="71"/>
      <c r="BC46" s="71"/>
      <c r="BD46" s="78"/>
      <c r="BE46" s="1032">
        <f t="shared" si="1"/>
        <v>69</v>
      </c>
    </row>
    <row r="47" spans="1:57" ht="20.25">
      <c r="A47" s="177">
        <v>4</v>
      </c>
      <c r="B47" s="134" t="s">
        <v>243</v>
      </c>
      <c r="C47" s="233" t="s">
        <v>18</v>
      </c>
      <c r="D47" s="234">
        <v>92</v>
      </c>
      <c r="E47" s="235"/>
      <c r="F47" s="138">
        <v>1</v>
      </c>
      <c r="G47" s="138">
        <v>1</v>
      </c>
      <c r="H47" s="138">
        <v>1</v>
      </c>
      <c r="I47" s="138"/>
      <c r="J47" s="235"/>
      <c r="K47" s="138">
        <v>1</v>
      </c>
      <c r="L47" s="138">
        <v>1</v>
      </c>
      <c r="M47" s="138">
        <v>0</v>
      </c>
      <c r="N47" s="139">
        <v>1</v>
      </c>
      <c r="O47" s="137"/>
      <c r="P47" s="138">
        <v>2</v>
      </c>
      <c r="Q47" s="138">
        <v>1</v>
      </c>
      <c r="R47" s="138">
        <v>1</v>
      </c>
      <c r="S47" s="138">
        <v>1</v>
      </c>
      <c r="T47" s="139">
        <v>1</v>
      </c>
      <c r="U47" s="137"/>
      <c r="V47" s="140">
        <v>1</v>
      </c>
      <c r="W47" s="140">
        <v>1</v>
      </c>
      <c r="X47" s="140">
        <v>1</v>
      </c>
      <c r="Y47" s="236">
        <v>1</v>
      </c>
      <c r="Z47" s="237"/>
      <c r="AA47" s="238"/>
      <c r="AB47" s="143"/>
      <c r="AC47" s="144">
        <v>1</v>
      </c>
      <c r="AD47" s="144">
        <v>1</v>
      </c>
      <c r="AE47" s="145">
        <v>8</v>
      </c>
      <c r="AF47" s="146"/>
      <c r="AG47" s="239">
        <v>1</v>
      </c>
      <c r="AH47" s="144">
        <v>1</v>
      </c>
      <c r="AI47" s="144">
        <v>1</v>
      </c>
      <c r="AJ47" s="148">
        <v>1</v>
      </c>
      <c r="AK47" s="149"/>
      <c r="AL47" s="147">
        <v>1</v>
      </c>
      <c r="AM47" s="144">
        <v>1</v>
      </c>
      <c r="AN47" s="144">
        <v>1</v>
      </c>
      <c r="AO47" s="150">
        <v>3</v>
      </c>
      <c r="AP47" s="146"/>
      <c r="AQ47" s="147">
        <v>1</v>
      </c>
      <c r="AR47" s="144">
        <v>2</v>
      </c>
      <c r="AS47" s="144">
        <v>2</v>
      </c>
      <c r="AT47" s="145">
        <v>1</v>
      </c>
      <c r="AU47" s="151"/>
      <c r="AV47" s="147">
        <v>2</v>
      </c>
      <c r="AW47" s="144">
        <v>2</v>
      </c>
      <c r="AX47" s="140">
        <v>3</v>
      </c>
      <c r="AY47" s="145">
        <v>1</v>
      </c>
      <c r="AZ47" s="215"/>
      <c r="BA47" s="147">
        <v>2</v>
      </c>
      <c r="BB47" s="144"/>
      <c r="BC47" s="144"/>
      <c r="BD47" s="145"/>
      <c r="BE47" s="1035">
        <f t="shared" si="1"/>
        <v>52</v>
      </c>
    </row>
    <row r="48" spans="1:57" ht="20.25">
      <c r="A48" s="181">
        <v>45</v>
      </c>
      <c r="B48" s="16" t="s">
        <v>243</v>
      </c>
      <c r="C48" s="229" t="s">
        <v>17</v>
      </c>
      <c r="D48" s="15">
        <v>93</v>
      </c>
      <c r="E48" s="230"/>
      <c r="F48" s="64">
        <v>3</v>
      </c>
      <c r="G48" s="64">
        <v>3</v>
      </c>
      <c r="H48" s="64">
        <v>2</v>
      </c>
      <c r="I48" s="64"/>
      <c r="J48" s="230"/>
      <c r="K48" s="64">
        <v>3</v>
      </c>
      <c r="L48" s="64">
        <v>2</v>
      </c>
      <c r="M48" s="64">
        <v>3</v>
      </c>
      <c r="N48" s="65">
        <v>2</v>
      </c>
      <c r="O48" s="66"/>
      <c r="P48" s="64">
        <v>2</v>
      </c>
      <c r="Q48" s="64">
        <v>2</v>
      </c>
      <c r="R48" s="64">
        <v>3</v>
      </c>
      <c r="S48" s="64">
        <v>2</v>
      </c>
      <c r="T48" s="65">
        <v>3</v>
      </c>
      <c r="U48" s="66"/>
      <c r="V48" s="67">
        <v>3</v>
      </c>
      <c r="W48" s="67">
        <v>3</v>
      </c>
      <c r="X48" s="67">
        <v>2</v>
      </c>
      <c r="Y48" s="184">
        <v>1</v>
      </c>
      <c r="Z48" s="182"/>
      <c r="AA48" s="183"/>
      <c r="AB48" s="70"/>
      <c r="AC48" s="71">
        <v>2</v>
      </c>
      <c r="AD48" s="71">
        <v>2</v>
      </c>
      <c r="AE48" s="78">
        <v>1</v>
      </c>
      <c r="AF48" s="77"/>
      <c r="AG48" s="74">
        <v>2</v>
      </c>
      <c r="AH48" s="71">
        <v>3</v>
      </c>
      <c r="AI48" s="71">
        <v>2</v>
      </c>
      <c r="AJ48" s="72">
        <v>2</v>
      </c>
      <c r="AK48" s="73"/>
      <c r="AL48" s="71">
        <v>2</v>
      </c>
      <c r="AM48" s="71">
        <v>3</v>
      </c>
      <c r="AN48" s="71">
        <v>3</v>
      </c>
      <c r="AO48" s="76">
        <v>4</v>
      </c>
      <c r="AP48" s="77"/>
      <c r="AQ48" s="75">
        <v>3</v>
      </c>
      <c r="AR48" s="71">
        <v>3</v>
      </c>
      <c r="AS48" s="71">
        <v>3</v>
      </c>
      <c r="AT48" s="78">
        <v>0</v>
      </c>
      <c r="AU48" s="79"/>
      <c r="AV48" s="75">
        <v>3</v>
      </c>
      <c r="AW48" s="71">
        <v>1</v>
      </c>
      <c r="AX48" s="67">
        <v>4</v>
      </c>
      <c r="AY48" s="78">
        <v>3</v>
      </c>
      <c r="AZ48" s="92"/>
      <c r="BA48" s="75">
        <v>3</v>
      </c>
      <c r="BB48" s="71"/>
      <c r="BC48" s="71"/>
      <c r="BD48" s="78"/>
      <c r="BE48" s="1032">
        <f t="shared" si="1"/>
        <v>88</v>
      </c>
    </row>
    <row r="49" spans="1:57" ht="20.25">
      <c r="A49" s="181">
        <v>98</v>
      </c>
      <c r="B49" s="16" t="s">
        <v>243</v>
      </c>
      <c r="C49" s="229" t="s">
        <v>74</v>
      </c>
      <c r="D49" s="15">
        <v>93</v>
      </c>
      <c r="E49" s="230"/>
      <c r="F49" s="64">
        <v>3</v>
      </c>
      <c r="G49" s="64">
        <v>2</v>
      </c>
      <c r="H49" s="64">
        <v>0</v>
      </c>
      <c r="I49" s="64"/>
      <c r="J49" s="230"/>
      <c r="K49" s="64">
        <v>3</v>
      </c>
      <c r="L49" s="64">
        <v>3</v>
      </c>
      <c r="M49" s="64">
        <v>3</v>
      </c>
      <c r="N49" s="65">
        <v>3</v>
      </c>
      <c r="O49" s="66"/>
      <c r="P49" s="64">
        <v>1</v>
      </c>
      <c r="Q49" s="64">
        <v>3</v>
      </c>
      <c r="R49" s="64">
        <v>3</v>
      </c>
      <c r="S49" s="64">
        <v>2</v>
      </c>
      <c r="T49" s="65">
        <v>2</v>
      </c>
      <c r="U49" s="66"/>
      <c r="V49" s="67">
        <v>3</v>
      </c>
      <c r="W49" s="67">
        <v>3</v>
      </c>
      <c r="X49" s="67">
        <v>2</v>
      </c>
      <c r="Y49" s="184">
        <v>1</v>
      </c>
      <c r="Z49" s="182"/>
      <c r="AA49" s="183"/>
      <c r="AB49" s="70"/>
      <c r="AC49" s="71">
        <v>3</v>
      </c>
      <c r="AD49" s="71">
        <v>2</v>
      </c>
      <c r="AE49" s="78">
        <v>9</v>
      </c>
      <c r="AF49" s="77"/>
      <c r="AG49" s="74">
        <v>3</v>
      </c>
      <c r="AH49" s="71">
        <v>3</v>
      </c>
      <c r="AI49" s="71">
        <v>3</v>
      </c>
      <c r="AJ49" s="72">
        <v>2</v>
      </c>
      <c r="AK49" s="73"/>
      <c r="AL49" s="71">
        <v>3</v>
      </c>
      <c r="AM49" s="71">
        <v>3</v>
      </c>
      <c r="AN49" s="71">
        <v>3</v>
      </c>
      <c r="AO49" s="76">
        <v>4</v>
      </c>
      <c r="AP49" s="77"/>
      <c r="AQ49" s="75">
        <v>3</v>
      </c>
      <c r="AR49" s="71">
        <v>3</v>
      </c>
      <c r="AS49" s="71">
        <v>3</v>
      </c>
      <c r="AT49" s="78">
        <v>1</v>
      </c>
      <c r="AU49" s="79"/>
      <c r="AV49" s="75">
        <v>1</v>
      </c>
      <c r="AW49" s="71">
        <v>1</v>
      </c>
      <c r="AX49" s="67">
        <v>2</v>
      </c>
      <c r="AY49" s="78">
        <v>2</v>
      </c>
      <c r="AZ49" s="92"/>
      <c r="BA49" s="75">
        <v>3</v>
      </c>
      <c r="BB49" s="71"/>
      <c r="BC49" s="71"/>
      <c r="BD49" s="78"/>
      <c r="BE49" s="1032">
        <f t="shared" si="1"/>
        <v>94</v>
      </c>
    </row>
    <row r="50" spans="1:57" ht="20.25">
      <c r="A50" s="177">
        <v>16</v>
      </c>
      <c r="B50" s="134" t="s">
        <v>243</v>
      </c>
      <c r="C50" s="233" t="s">
        <v>59</v>
      </c>
      <c r="D50" s="240">
        <v>90</v>
      </c>
      <c r="E50" s="137"/>
      <c r="F50" s="138">
        <v>1</v>
      </c>
      <c r="G50" s="138">
        <v>2</v>
      </c>
      <c r="H50" s="138">
        <v>2</v>
      </c>
      <c r="I50" s="236"/>
      <c r="J50" s="137"/>
      <c r="K50" s="138">
        <v>3</v>
      </c>
      <c r="L50" s="138">
        <v>1</v>
      </c>
      <c r="M50" s="138">
        <v>3</v>
      </c>
      <c r="N50" s="139">
        <v>2</v>
      </c>
      <c r="O50" s="137"/>
      <c r="P50" s="138">
        <v>1</v>
      </c>
      <c r="Q50" s="138">
        <v>1</v>
      </c>
      <c r="R50" s="138">
        <v>2</v>
      </c>
      <c r="S50" s="138">
        <v>3</v>
      </c>
      <c r="T50" s="139">
        <v>3</v>
      </c>
      <c r="U50" s="137"/>
      <c r="V50" s="140">
        <v>1</v>
      </c>
      <c r="W50" s="140">
        <v>1</v>
      </c>
      <c r="X50" s="140">
        <v>0</v>
      </c>
      <c r="Y50" s="236">
        <v>1</v>
      </c>
      <c r="Z50" s="237"/>
      <c r="AA50" s="183"/>
      <c r="AB50" s="70"/>
      <c r="AC50" s="71">
        <v>0</v>
      </c>
      <c r="AD50" s="71">
        <v>3</v>
      </c>
      <c r="AE50" s="78">
        <v>10</v>
      </c>
      <c r="AF50" s="77"/>
      <c r="AG50" s="74">
        <v>3</v>
      </c>
      <c r="AH50" s="71">
        <v>3</v>
      </c>
      <c r="AI50" s="71">
        <v>3</v>
      </c>
      <c r="AJ50" s="72">
        <v>1</v>
      </c>
      <c r="AK50" s="73"/>
      <c r="AL50" s="71">
        <v>1</v>
      </c>
      <c r="AM50" s="71">
        <v>3</v>
      </c>
      <c r="AN50" s="71">
        <v>3</v>
      </c>
      <c r="AO50" s="76">
        <v>3</v>
      </c>
      <c r="AP50" s="80"/>
      <c r="AQ50" s="75">
        <v>0</v>
      </c>
      <c r="AR50" s="71">
        <v>0</v>
      </c>
      <c r="AS50" s="71">
        <v>1</v>
      </c>
      <c r="AT50" s="78">
        <v>1</v>
      </c>
      <c r="AU50" s="79"/>
      <c r="AV50" s="75">
        <v>2</v>
      </c>
      <c r="AW50" s="71">
        <v>2</v>
      </c>
      <c r="AX50" s="67">
        <v>3</v>
      </c>
      <c r="AY50" s="78">
        <v>2</v>
      </c>
      <c r="AZ50" s="92"/>
      <c r="BA50" s="75">
        <v>1</v>
      </c>
      <c r="BB50" s="71"/>
      <c r="BC50" s="71"/>
      <c r="BD50" s="78"/>
      <c r="BE50" s="1032">
        <f t="shared" si="1"/>
        <v>72</v>
      </c>
    </row>
    <row r="51" spans="1:57" ht="20.25">
      <c r="A51" s="177">
        <v>15</v>
      </c>
      <c r="B51" s="134" t="s">
        <v>243</v>
      </c>
      <c r="C51" s="233" t="s">
        <v>16</v>
      </c>
      <c r="D51" s="240">
        <v>85</v>
      </c>
      <c r="E51" s="241"/>
      <c r="F51" s="138">
        <v>3</v>
      </c>
      <c r="G51" s="138">
        <v>3</v>
      </c>
      <c r="H51" s="138">
        <v>3</v>
      </c>
      <c r="I51" s="139"/>
      <c r="J51" s="241"/>
      <c r="K51" s="138">
        <v>4</v>
      </c>
      <c r="L51" s="138">
        <v>4</v>
      </c>
      <c r="M51" s="138">
        <v>4</v>
      </c>
      <c r="N51" s="139">
        <v>3</v>
      </c>
      <c r="O51" s="241"/>
      <c r="P51" s="138">
        <v>2</v>
      </c>
      <c r="Q51" s="138">
        <v>3</v>
      </c>
      <c r="R51" s="138">
        <v>4</v>
      </c>
      <c r="S51" s="138">
        <v>3</v>
      </c>
      <c r="T51" s="139">
        <v>3</v>
      </c>
      <c r="U51" s="137"/>
      <c r="V51" s="138">
        <v>3</v>
      </c>
      <c r="W51" s="138">
        <v>2</v>
      </c>
      <c r="X51" s="140">
        <v>1</v>
      </c>
      <c r="Y51" s="139">
        <v>1</v>
      </c>
      <c r="Z51" s="237"/>
      <c r="AA51" s="183"/>
      <c r="AB51" s="70"/>
      <c r="AC51" s="71">
        <v>3</v>
      </c>
      <c r="AD51" s="71">
        <v>2</v>
      </c>
      <c r="AE51" s="78">
        <v>10</v>
      </c>
      <c r="AF51" s="77"/>
      <c r="AG51" s="74">
        <v>3</v>
      </c>
      <c r="AH51" s="71">
        <v>4</v>
      </c>
      <c r="AI51" s="71">
        <v>3</v>
      </c>
      <c r="AJ51" s="72">
        <v>3</v>
      </c>
      <c r="AK51" s="73"/>
      <c r="AL51" s="71">
        <v>4</v>
      </c>
      <c r="AM51" s="71">
        <v>3</v>
      </c>
      <c r="AN51" s="71">
        <v>3</v>
      </c>
      <c r="AO51" s="76">
        <v>4</v>
      </c>
      <c r="AP51" s="77"/>
      <c r="AQ51" s="75">
        <v>3</v>
      </c>
      <c r="AR51" s="71">
        <v>4</v>
      </c>
      <c r="AS51" s="71">
        <v>4</v>
      </c>
      <c r="AT51" s="78">
        <v>3</v>
      </c>
      <c r="AU51" s="73"/>
      <c r="AV51" s="71">
        <v>3</v>
      </c>
      <c r="AW51" s="71">
        <v>5</v>
      </c>
      <c r="AX51" s="67">
        <v>3</v>
      </c>
      <c r="AY51" s="78">
        <v>3</v>
      </c>
      <c r="AZ51" s="92"/>
      <c r="BA51" s="75">
        <v>3</v>
      </c>
      <c r="BB51" s="71"/>
      <c r="BC51" s="71"/>
      <c r="BD51" s="78"/>
      <c r="BE51" s="1032">
        <f t="shared" si="1"/>
        <v>119</v>
      </c>
    </row>
    <row r="52" spans="1:57" ht="21" thickBot="1">
      <c r="A52" s="181">
        <v>94</v>
      </c>
      <c r="B52" s="16" t="s">
        <v>243</v>
      </c>
      <c r="C52" s="229" t="s">
        <v>63</v>
      </c>
      <c r="D52" s="242">
        <v>94</v>
      </c>
      <c r="E52" s="63"/>
      <c r="F52" s="64">
        <v>3</v>
      </c>
      <c r="G52" s="64">
        <v>3</v>
      </c>
      <c r="H52" s="64">
        <v>3</v>
      </c>
      <c r="I52" s="65"/>
      <c r="J52" s="63"/>
      <c r="K52" s="64">
        <v>3</v>
      </c>
      <c r="L52" s="64">
        <v>3</v>
      </c>
      <c r="M52" s="64">
        <v>3</v>
      </c>
      <c r="N52" s="65">
        <v>2</v>
      </c>
      <c r="O52" s="63"/>
      <c r="P52" s="64">
        <v>2</v>
      </c>
      <c r="Q52" s="64">
        <v>3</v>
      </c>
      <c r="R52" s="64">
        <v>3</v>
      </c>
      <c r="S52" s="64">
        <v>3</v>
      </c>
      <c r="T52" s="65">
        <v>3</v>
      </c>
      <c r="U52" s="66"/>
      <c r="V52" s="64">
        <v>3</v>
      </c>
      <c r="W52" s="64">
        <v>3</v>
      </c>
      <c r="X52" s="67">
        <v>2</v>
      </c>
      <c r="Y52" s="65">
        <v>1</v>
      </c>
      <c r="Z52" s="201"/>
      <c r="AA52" s="183"/>
      <c r="AB52" s="70"/>
      <c r="AC52" s="71">
        <v>3</v>
      </c>
      <c r="AD52" s="71">
        <v>3</v>
      </c>
      <c r="AE52" s="78">
        <v>9</v>
      </c>
      <c r="AF52" s="77"/>
      <c r="AG52" s="74">
        <v>3</v>
      </c>
      <c r="AH52" s="71">
        <v>3</v>
      </c>
      <c r="AI52" s="71">
        <v>3</v>
      </c>
      <c r="AJ52" s="72">
        <v>3</v>
      </c>
      <c r="AK52" s="73"/>
      <c r="AL52" s="71">
        <v>3</v>
      </c>
      <c r="AM52" s="71">
        <v>2</v>
      </c>
      <c r="AN52" s="71">
        <v>3</v>
      </c>
      <c r="AO52" s="76">
        <v>4</v>
      </c>
      <c r="AP52" s="77"/>
      <c r="AQ52" s="75">
        <v>3</v>
      </c>
      <c r="AR52" s="71">
        <v>3</v>
      </c>
      <c r="AS52" s="71">
        <v>3</v>
      </c>
      <c r="AT52" s="78">
        <v>0</v>
      </c>
      <c r="AU52" s="73"/>
      <c r="AV52" s="71">
        <v>3</v>
      </c>
      <c r="AW52" s="71">
        <v>0</v>
      </c>
      <c r="AX52" s="67">
        <v>4</v>
      </c>
      <c r="AY52" s="78">
        <v>3</v>
      </c>
      <c r="AZ52" s="92"/>
      <c r="BA52" s="75">
        <v>2</v>
      </c>
      <c r="BB52" s="71"/>
      <c r="BC52" s="71"/>
      <c r="BD52" s="78"/>
      <c r="BE52" s="1032">
        <f t="shared" si="1"/>
        <v>103</v>
      </c>
    </row>
    <row r="53" spans="1:57" ht="20.25">
      <c r="A53" s="181">
        <v>29</v>
      </c>
      <c r="B53" s="16" t="s">
        <v>243</v>
      </c>
      <c r="C53" s="229" t="s">
        <v>61</v>
      </c>
      <c r="D53" s="242">
        <v>94</v>
      </c>
      <c r="E53" s="63"/>
      <c r="F53" s="64">
        <v>3</v>
      </c>
      <c r="G53" s="64">
        <v>3</v>
      </c>
      <c r="H53" s="64">
        <v>3</v>
      </c>
      <c r="I53" s="65"/>
      <c r="J53" s="63"/>
      <c r="K53" s="64">
        <v>3</v>
      </c>
      <c r="L53" s="64">
        <v>3</v>
      </c>
      <c r="M53" s="64">
        <v>3</v>
      </c>
      <c r="N53" s="65">
        <v>2</v>
      </c>
      <c r="O53" s="63"/>
      <c r="P53" s="64">
        <v>1</v>
      </c>
      <c r="Q53" s="64">
        <v>1</v>
      </c>
      <c r="R53" s="64">
        <v>2</v>
      </c>
      <c r="S53" s="64">
        <v>2</v>
      </c>
      <c r="T53" s="65">
        <v>2</v>
      </c>
      <c r="U53" s="66"/>
      <c r="V53" s="64">
        <v>3</v>
      </c>
      <c r="W53" s="64">
        <v>1</v>
      </c>
      <c r="X53" s="67">
        <v>2</v>
      </c>
      <c r="Y53" s="65">
        <v>1</v>
      </c>
      <c r="Z53" s="243"/>
      <c r="AA53" s="244"/>
      <c r="AB53" s="143"/>
      <c r="AC53" s="144">
        <v>2</v>
      </c>
      <c r="AD53" s="144">
        <v>2</v>
      </c>
      <c r="AE53" s="145">
        <v>9</v>
      </c>
      <c r="AF53" s="146"/>
      <c r="AG53" s="239">
        <v>3</v>
      </c>
      <c r="AH53" s="144">
        <v>2</v>
      </c>
      <c r="AI53" s="144">
        <v>1</v>
      </c>
      <c r="AJ53" s="148">
        <v>2</v>
      </c>
      <c r="AK53" s="149"/>
      <c r="AL53" s="71">
        <v>1</v>
      </c>
      <c r="AM53" s="144">
        <v>2</v>
      </c>
      <c r="AN53" s="144">
        <v>3</v>
      </c>
      <c r="AO53" s="150">
        <v>4</v>
      </c>
      <c r="AP53" s="146"/>
      <c r="AQ53" s="147">
        <v>2</v>
      </c>
      <c r="AR53" s="144">
        <v>3</v>
      </c>
      <c r="AS53" s="144">
        <v>3</v>
      </c>
      <c r="AT53" s="145">
        <v>0</v>
      </c>
      <c r="AU53" s="149"/>
      <c r="AV53" s="71">
        <v>3</v>
      </c>
      <c r="AW53" s="71">
        <v>0</v>
      </c>
      <c r="AX53" s="67">
        <v>4</v>
      </c>
      <c r="AY53" s="78">
        <v>2</v>
      </c>
      <c r="AZ53" s="215"/>
      <c r="BA53" s="147">
        <v>2</v>
      </c>
      <c r="BB53" s="144"/>
      <c r="BC53" s="144"/>
      <c r="BD53" s="145"/>
      <c r="BE53" s="1032">
        <f t="shared" si="1"/>
        <v>85</v>
      </c>
    </row>
    <row r="54" spans="1:57" ht="20.25">
      <c r="A54" s="181">
        <v>92</v>
      </c>
      <c r="B54" s="16" t="s">
        <v>243</v>
      </c>
      <c r="C54" s="229" t="s">
        <v>119</v>
      </c>
      <c r="D54" s="242">
        <v>92</v>
      </c>
      <c r="E54" s="63"/>
      <c r="F54" s="64">
        <v>3</v>
      </c>
      <c r="G54" s="64">
        <v>3</v>
      </c>
      <c r="H54" s="64">
        <v>3</v>
      </c>
      <c r="I54" s="65"/>
      <c r="J54" s="63"/>
      <c r="K54" s="64">
        <v>3</v>
      </c>
      <c r="L54" s="64">
        <v>4</v>
      </c>
      <c r="M54" s="64">
        <v>4</v>
      </c>
      <c r="N54" s="65">
        <v>3</v>
      </c>
      <c r="O54" s="63"/>
      <c r="P54" s="64">
        <v>2</v>
      </c>
      <c r="Q54" s="64">
        <v>3</v>
      </c>
      <c r="R54" s="64">
        <v>3</v>
      </c>
      <c r="S54" s="64">
        <v>2</v>
      </c>
      <c r="T54" s="65">
        <v>3</v>
      </c>
      <c r="U54" s="66"/>
      <c r="V54" s="64">
        <v>3</v>
      </c>
      <c r="W54" s="64">
        <v>3</v>
      </c>
      <c r="X54" s="67">
        <v>2</v>
      </c>
      <c r="Y54" s="65">
        <v>1</v>
      </c>
      <c r="Z54" s="237"/>
      <c r="AA54" s="238"/>
      <c r="AB54" s="143"/>
      <c r="AC54" s="144">
        <v>3</v>
      </c>
      <c r="AD54" s="144">
        <v>3</v>
      </c>
      <c r="AE54" s="145">
        <v>9</v>
      </c>
      <c r="AF54" s="146"/>
      <c r="AG54" s="239">
        <v>3</v>
      </c>
      <c r="AH54" s="144">
        <v>3</v>
      </c>
      <c r="AI54" s="144">
        <v>3</v>
      </c>
      <c r="AJ54" s="148">
        <v>4</v>
      </c>
      <c r="AK54" s="149"/>
      <c r="AL54" s="71">
        <v>2</v>
      </c>
      <c r="AM54" s="144">
        <v>3</v>
      </c>
      <c r="AN54" s="144">
        <v>3</v>
      </c>
      <c r="AO54" s="150">
        <v>4</v>
      </c>
      <c r="AP54" s="146"/>
      <c r="AQ54" s="147">
        <v>3</v>
      </c>
      <c r="AR54" s="144">
        <v>3</v>
      </c>
      <c r="AS54" s="144">
        <v>3</v>
      </c>
      <c r="AT54" s="145">
        <v>2</v>
      </c>
      <c r="AU54" s="149"/>
      <c r="AV54" s="71">
        <v>3</v>
      </c>
      <c r="AW54" s="71">
        <v>3</v>
      </c>
      <c r="AX54" s="67">
        <v>3</v>
      </c>
      <c r="AY54" s="78">
        <v>3</v>
      </c>
      <c r="AZ54" s="215"/>
      <c r="BA54" s="147">
        <v>3</v>
      </c>
      <c r="BB54" s="144"/>
      <c r="BC54" s="144"/>
      <c r="BD54" s="145"/>
      <c r="BE54" s="1032">
        <f t="shared" si="1"/>
        <v>111</v>
      </c>
    </row>
    <row r="55" spans="1:57" ht="20.25">
      <c r="A55" s="181">
        <v>11</v>
      </c>
      <c r="B55" s="16" t="s">
        <v>243</v>
      </c>
      <c r="C55" s="229" t="s">
        <v>58</v>
      </c>
      <c r="D55" s="242">
        <v>90</v>
      </c>
      <c r="E55" s="63"/>
      <c r="F55" s="64">
        <v>3</v>
      </c>
      <c r="G55" s="64">
        <v>3</v>
      </c>
      <c r="H55" s="64">
        <v>2</v>
      </c>
      <c r="I55" s="65"/>
      <c r="J55" s="63"/>
      <c r="K55" s="64">
        <v>3</v>
      </c>
      <c r="L55" s="64">
        <v>3</v>
      </c>
      <c r="M55" s="64">
        <v>2</v>
      </c>
      <c r="N55" s="65">
        <v>3</v>
      </c>
      <c r="O55" s="63"/>
      <c r="P55" s="64">
        <v>2</v>
      </c>
      <c r="Q55" s="64">
        <v>3</v>
      </c>
      <c r="R55" s="64">
        <v>3</v>
      </c>
      <c r="S55" s="64">
        <v>3</v>
      </c>
      <c r="T55" s="65">
        <v>3</v>
      </c>
      <c r="U55" s="66"/>
      <c r="V55" s="64">
        <v>2</v>
      </c>
      <c r="W55" s="64">
        <v>1</v>
      </c>
      <c r="X55" s="67">
        <v>1</v>
      </c>
      <c r="Y55" s="65">
        <v>1</v>
      </c>
      <c r="Z55" s="182"/>
      <c r="AA55" s="183"/>
      <c r="AB55" s="70"/>
      <c r="AC55" s="71">
        <v>3</v>
      </c>
      <c r="AD55" s="71">
        <v>1</v>
      </c>
      <c r="AE55" s="78">
        <v>1</v>
      </c>
      <c r="AF55" s="77"/>
      <c r="AG55" s="74">
        <v>2</v>
      </c>
      <c r="AH55" s="71">
        <v>2</v>
      </c>
      <c r="AI55" s="71">
        <v>3</v>
      </c>
      <c r="AJ55" s="72">
        <v>3</v>
      </c>
      <c r="AK55" s="73"/>
      <c r="AL55" s="71">
        <v>2</v>
      </c>
      <c r="AM55" s="71">
        <v>3</v>
      </c>
      <c r="AN55" s="71">
        <v>3</v>
      </c>
      <c r="AO55" s="76">
        <v>4</v>
      </c>
      <c r="AP55" s="77"/>
      <c r="AQ55" s="75">
        <v>2</v>
      </c>
      <c r="AR55" s="71">
        <v>3</v>
      </c>
      <c r="AS55" s="71">
        <v>3</v>
      </c>
      <c r="AT55" s="78">
        <v>2</v>
      </c>
      <c r="AU55" s="73"/>
      <c r="AV55" s="71">
        <v>1</v>
      </c>
      <c r="AW55" s="71">
        <v>2</v>
      </c>
      <c r="AX55" s="67">
        <v>3</v>
      </c>
      <c r="AY55" s="78">
        <v>3</v>
      </c>
      <c r="AZ55" s="92"/>
      <c r="BA55" s="75">
        <v>3</v>
      </c>
      <c r="BB55" s="71"/>
      <c r="BC55" s="71"/>
      <c r="BD55" s="78"/>
      <c r="BE55" s="1032">
        <f t="shared" si="1"/>
        <v>87</v>
      </c>
    </row>
    <row r="56" spans="1:57" ht="20.25">
      <c r="A56" s="181">
        <v>18</v>
      </c>
      <c r="B56" s="16" t="s">
        <v>243</v>
      </c>
      <c r="C56" s="229" t="s">
        <v>120</v>
      </c>
      <c r="D56" s="242">
        <v>88</v>
      </c>
      <c r="E56" s="82"/>
      <c r="F56" s="64">
        <v>0</v>
      </c>
      <c r="G56" s="64">
        <v>0</v>
      </c>
      <c r="H56" s="64">
        <v>0</v>
      </c>
      <c r="I56" s="65"/>
      <c r="J56" s="82"/>
      <c r="K56" s="64">
        <v>0</v>
      </c>
      <c r="L56" s="64">
        <v>0</v>
      </c>
      <c r="M56" s="64">
        <v>0</v>
      </c>
      <c r="N56" s="65">
        <v>0</v>
      </c>
      <c r="O56" s="82"/>
      <c r="P56" s="64">
        <v>0</v>
      </c>
      <c r="Q56" s="64">
        <v>0</v>
      </c>
      <c r="R56" s="64">
        <v>0</v>
      </c>
      <c r="S56" s="64">
        <v>0</v>
      </c>
      <c r="T56" s="65">
        <v>0</v>
      </c>
      <c r="U56" s="85"/>
      <c r="V56" s="64">
        <v>0</v>
      </c>
      <c r="W56" s="64">
        <v>0</v>
      </c>
      <c r="X56" s="67">
        <v>0</v>
      </c>
      <c r="Y56" s="65">
        <v>0</v>
      </c>
      <c r="Z56" s="182"/>
      <c r="AA56" s="183"/>
      <c r="AB56" s="70"/>
      <c r="AC56" s="71">
        <v>1</v>
      </c>
      <c r="AD56" s="71">
        <v>1</v>
      </c>
      <c r="AE56" s="78">
        <v>9</v>
      </c>
      <c r="AF56" s="77"/>
      <c r="AG56" s="74">
        <v>1</v>
      </c>
      <c r="AH56" s="71">
        <v>1</v>
      </c>
      <c r="AI56" s="71">
        <v>0</v>
      </c>
      <c r="AJ56" s="72">
        <v>1</v>
      </c>
      <c r="AK56" s="73"/>
      <c r="AL56" s="71">
        <v>0</v>
      </c>
      <c r="AM56" s="71">
        <v>0</v>
      </c>
      <c r="AN56" s="71">
        <v>1</v>
      </c>
      <c r="AO56" s="76">
        <v>1</v>
      </c>
      <c r="AP56" s="77"/>
      <c r="AQ56" s="75">
        <v>0</v>
      </c>
      <c r="AR56" s="71">
        <v>0</v>
      </c>
      <c r="AS56" s="71">
        <v>0</v>
      </c>
      <c r="AT56" s="78">
        <v>0</v>
      </c>
      <c r="AU56" s="73"/>
      <c r="AV56" s="71">
        <v>2</v>
      </c>
      <c r="AW56" s="71">
        <v>1</v>
      </c>
      <c r="AX56" s="67">
        <v>1</v>
      </c>
      <c r="AY56" s="78">
        <v>1</v>
      </c>
      <c r="AZ56" s="92"/>
      <c r="BA56" s="75">
        <v>1</v>
      </c>
      <c r="BB56" s="71"/>
      <c r="BC56" s="71"/>
      <c r="BD56" s="78"/>
      <c r="BE56" s="1032">
        <f t="shared" si="1"/>
        <v>22</v>
      </c>
    </row>
    <row r="57" spans="1:57" ht="20.25">
      <c r="A57" s="181">
        <v>8</v>
      </c>
      <c r="B57" s="16" t="s">
        <v>243</v>
      </c>
      <c r="C57" s="229" t="s">
        <v>241</v>
      </c>
      <c r="D57" s="242">
        <v>88</v>
      </c>
      <c r="E57" s="63"/>
      <c r="F57" s="64"/>
      <c r="G57" s="64"/>
      <c r="H57" s="64"/>
      <c r="I57" s="65"/>
      <c r="J57" s="63"/>
      <c r="K57" s="64"/>
      <c r="L57" s="64"/>
      <c r="M57" s="64"/>
      <c r="N57" s="65"/>
      <c r="O57" s="63"/>
      <c r="P57" s="64"/>
      <c r="Q57" s="64"/>
      <c r="R57" s="64"/>
      <c r="S57" s="64"/>
      <c r="T57" s="65"/>
      <c r="U57" s="66"/>
      <c r="V57" s="67"/>
      <c r="W57" s="67"/>
      <c r="X57" s="67"/>
      <c r="Y57" s="65"/>
      <c r="Z57" s="182"/>
      <c r="AA57" s="191"/>
      <c r="AB57" s="245"/>
      <c r="AC57" s="245"/>
      <c r="AD57" s="245"/>
      <c r="AE57" s="246"/>
      <c r="AF57" s="247"/>
      <c r="AG57" s="98"/>
      <c r="AH57" s="245"/>
      <c r="AI57" s="71"/>
      <c r="AJ57" s="72"/>
      <c r="AK57" s="187"/>
      <c r="AL57" s="71"/>
      <c r="AM57" s="71"/>
      <c r="AN57" s="71"/>
      <c r="AO57" s="76"/>
      <c r="AP57" s="247"/>
      <c r="AQ57" s="248"/>
      <c r="AR57" s="245"/>
      <c r="AS57" s="245"/>
      <c r="AT57" s="246"/>
      <c r="AU57" s="249"/>
      <c r="AV57" s="71">
        <v>2</v>
      </c>
      <c r="AW57" s="71">
        <v>2</v>
      </c>
      <c r="AX57" s="67">
        <v>3</v>
      </c>
      <c r="AY57" s="78">
        <v>2</v>
      </c>
      <c r="AZ57" s="92"/>
      <c r="BA57" s="75">
        <v>3</v>
      </c>
      <c r="BB57" s="71"/>
      <c r="BC57" s="71"/>
      <c r="BD57" s="78"/>
      <c r="BE57" s="1032">
        <f t="shared" si="1"/>
        <v>12</v>
      </c>
    </row>
    <row r="58" spans="1:57" ht="20.25">
      <c r="A58" s="181">
        <v>2</v>
      </c>
      <c r="B58" s="16" t="s">
        <v>243</v>
      </c>
      <c r="C58" s="229" t="s">
        <v>197</v>
      </c>
      <c r="D58" s="242">
        <v>93</v>
      </c>
      <c r="E58" s="82"/>
      <c r="F58" s="64"/>
      <c r="G58" s="64"/>
      <c r="H58" s="64"/>
      <c r="I58" s="65"/>
      <c r="J58" s="82"/>
      <c r="K58" s="64"/>
      <c r="L58" s="64"/>
      <c r="M58" s="64"/>
      <c r="N58" s="65"/>
      <c r="O58" s="82"/>
      <c r="P58" s="64"/>
      <c r="Q58" s="64"/>
      <c r="R58" s="64"/>
      <c r="S58" s="64"/>
      <c r="T58" s="65"/>
      <c r="U58" s="85"/>
      <c r="V58" s="64"/>
      <c r="W58" s="64"/>
      <c r="X58" s="67"/>
      <c r="Y58" s="65"/>
      <c r="Z58" s="182"/>
      <c r="AA58" s="191"/>
      <c r="AB58" s="245"/>
      <c r="AC58" s="245"/>
      <c r="AD58" s="245"/>
      <c r="AE58" s="246"/>
      <c r="AF58" s="247"/>
      <c r="AG58" s="98"/>
      <c r="AH58" s="245"/>
      <c r="AI58" s="71">
        <v>1</v>
      </c>
      <c r="AJ58" s="72">
        <v>2</v>
      </c>
      <c r="AK58" s="73"/>
      <c r="AL58" s="71">
        <v>3</v>
      </c>
      <c r="AM58" s="71">
        <v>1</v>
      </c>
      <c r="AN58" s="71">
        <v>3</v>
      </c>
      <c r="AO58" s="76">
        <v>4</v>
      </c>
      <c r="AP58" s="77"/>
      <c r="AQ58" s="75">
        <v>2</v>
      </c>
      <c r="AR58" s="71">
        <v>2</v>
      </c>
      <c r="AS58" s="71">
        <v>3</v>
      </c>
      <c r="AT58" s="78">
        <v>2</v>
      </c>
      <c r="AU58" s="73"/>
      <c r="AV58" s="71">
        <v>3</v>
      </c>
      <c r="AW58" s="71">
        <v>3</v>
      </c>
      <c r="AX58" s="67">
        <v>4</v>
      </c>
      <c r="AY58" s="78">
        <v>3</v>
      </c>
      <c r="AZ58" s="92"/>
      <c r="BA58" s="75">
        <v>1</v>
      </c>
      <c r="BB58" s="71"/>
      <c r="BC58" s="71"/>
      <c r="BD58" s="78"/>
      <c r="BE58" s="1032">
        <f t="shared" si="1"/>
        <v>37</v>
      </c>
    </row>
    <row r="59" spans="1:57" ht="20.25">
      <c r="A59" s="61"/>
      <c r="B59" s="16"/>
      <c r="C59" s="39"/>
      <c r="D59" s="242"/>
      <c r="E59" s="63"/>
      <c r="F59" s="64"/>
      <c r="G59" s="64"/>
      <c r="H59" s="64"/>
      <c r="I59" s="65"/>
      <c r="J59" s="63"/>
      <c r="K59" s="64"/>
      <c r="L59" s="64"/>
      <c r="M59" s="64"/>
      <c r="N59" s="65"/>
      <c r="O59" s="63"/>
      <c r="P59" s="64"/>
      <c r="Q59" s="64"/>
      <c r="R59" s="64"/>
      <c r="S59" s="64"/>
      <c r="T59" s="65"/>
      <c r="U59" s="66"/>
      <c r="V59" s="67"/>
      <c r="W59" s="67"/>
      <c r="X59" s="67"/>
      <c r="Y59" s="65"/>
      <c r="Z59" s="182"/>
      <c r="AA59" s="183"/>
      <c r="AB59" s="70"/>
      <c r="AC59" s="71"/>
      <c r="AD59" s="71"/>
      <c r="AE59" s="78"/>
      <c r="AF59" s="97"/>
      <c r="AG59" s="74"/>
      <c r="AH59" s="71"/>
      <c r="AI59" s="71"/>
      <c r="AJ59" s="72"/>
      <c r="AK59" s="187"/>
      <c r="AL59" s="71"/>
      <c r="AM59" s="71"/>
      <c r="AN59" s="71"/>
      <c r="AO59" s="76"/>
      <c r="AP59" s="97"/>
      <c r="AQ59" s="75"/>
      <c r="AR59" s="71"/>
      <c r="AS59" s="71"/>
      <c r="AT59" s="78"/>
      <c r="AU59" s="250"/>
      <c r="AV59" s="71"/>
      <c r="AW59" s="71"/>
      <c r="AX59" s="67"/>
      <c r="AY59" s="78"/>
      <c r="AZ59" s="92"/>
      <c r="BA59" s="75"/>
      <c r="BB59" s="71"/>
      <c r="BC59" s="71"/>
      <c r="BD59" s="78"/>
      <c r="BE59" s="1041"/>
    </row>
    <row r="60" spans="1:57" ht="21" thickBot="1">
      <c r="A60" s="251"/>
      <c r="B60" s="115"/>
      <c r="C60" s="252"/>
      <c r="D60" s="253"/>
      <c r="E60" s="254"/>
      <c r="F60" s="119"/>
      <c r="G60" s="119"/>
      <c r="H60" s="119"/>
      <c r="I60" s="120"/>
      <c r="J60" s="254"/>
      <c r="K60" s="119"/>
      <c r="L60" s="119"/>
      <c r="M60" s="119"/>
      <c r="N60" s="120"/>
      <c r="O60" s="254"/>
      <c r="P60" s="119"/>
      <c r="Q60" s="119"/>
      <c r="R60" s="119"/>
      <c r="S60" s="119"/>
      <c r="T60" s="120"/>
      <c r="U60" s="255"/>
      <c r="V60" s="119"/>
      <c r="W60" s="119"/>
      <c r="X60" s="121"/>
      <c r="Y60" s="120"/>
      <c r="Z60" s="201"/>
      <c r="AA60" s="256"/>
      <c r="AB60" s="257"/>
      <c r="AC60" s="257"/>
      <c r="AD60" s="257"/>
      <c r="AE60" s="258"/>
      <c r="AF60" s="259"/>
      <c r="AG60" s="260"/>
      <c r="AH60" s="257"/>
      <c r="AI60" s="124"/>
      <c r="AJ60" s="128"/>
      <c r="AK60" s="204"/>
      <c r="AL60" s="124"/>
      <c r="AM60" s="124"/>
      <c r="AN60" s="124"/>
      <c r="AO60" s="131"/>
      <c r="AP60" s="203"/>
      <c r="AQ60" s="130"/>
      <c r="AR60" s="124"/>
      <c r="AS60" s="124"/>
      <c r="AT60" s="125"/>
      <c r="AU60" s="204"/>
      <c r="AV60" s="124"/>
      <c r="AW60" s="124"/>
      <c r="AX60" s="121"/>
      <c r="AY60" s="125"/>
      <c r="AZ60" s="261"/>
      <c r="BA60" s="130"/>
      <c r="BB60" s="124"/>
      <c r="BC60" s="124"/>
      <c r="BD60" s="125"/>
      <c r="BE60" s="1042"/>
    </row>
    <row r="61" spans="1:57" ht="20.25">
      <c r="A61" s="263"/>
      <c r="B61" s="264"/>
      <c r="C61" s="265"/>
      <c r="D61" s="240"/>
      <c r="E61" s="266"/>
      <c r="F61" s="179"/>
      <c r="G61" s="179"/>
      <c r="H61" s="179"/>
      <c r="I61" s="180"/>
      <c r="J61" s="267"/>
      <c r="K61" s="138"/>
      <c r="L61" s="179"/>
      <c r="M61" s="179"/>
      <c r="N61" s="180"/>
      <c r="O61" s="266"/>
      <c r="P61" s="179"/>
      <c r="Q61" s="179"/>
      <c r="R61" s="179"/>
      <c r="S61" s="138"/>
      <c r="T61" s="139"/>
      <c r="U61" s="137"/>
      <c r="V61" s="140"/>
      <c r="W61" s="140"/>
      <c r="X61" s="140"/>
      <c r="Y61" s="139"/>
      <c r="Z61" s="268"/>
      <c r="AA61" s="244"/>
      <c r="AB61" s="143"/>
      <c r="AC61" s="144"/>
      <c r="AD61" s="144"/>
      <c r="AE61" s="145"/>
      <c r="AF61" s="146"/>
      <c r="AG61" s="239"/>
      <c r="AH61" s="144"/>
      <c r="AI61" s="144"/>
      <c r="AJ61" s="148"/>
      <c r="AK61" s="149"/>
      <c r="AL61" s="144"/>
      <c r="AM61" s="144"/>
      <c r="AN61" s="144"/>
      <c r="AO61" s="150"/>
      <c r="AP61" s="146"/>
      <c r="AQ61" s="147"/>
      <c r="AR61" s="144"/>
      <c r="AS61" s="144"/>
      <c r="AT61" s="145"/>
      <c r="AU61" s="269"/>
      <c r="AV61" s="144"/>
      <c r="AW61" s="144"/>
      <c r="AX61" s="140"/>
      <c r="AY61" s="145"/>
      <c r="AZ61" s="152"/>
      <c r="BA61" s="147"/>
      <c r="BB61" s="144"/>
      <c r="BC61" s="144"/>
      <c r="BD61" s="145"/>
      <c r="BE61" s="1035"/>
    </row>
    <row r="62" spans="1:57" ht="20.25">
      <c r="A62" s="181">
        <v>24</v>
      </c>
      <c r="B62" s="16" t="s">
        <v>242</v>
      </c>
      <c r="C62" s="229" t="s">
        <v>121</v>
      </c>
      <c r="D62" s="242">
        <v>71</v>
      </c>
      <c r="E62" s="270"/>
      <c r="F62" s="64">
        <v>7</v>
      </c>
      <c r="G62" s="64">
        <v>7</v>
      </c>
      <c r="H62" s="64">
        <v>7</v>
      </c>
      <c r="I62" s="65"/>
      <c r="J62" s="270"/>
      <c r="K62" s="64">
        <v>7</v>
      </c>
      <c r="L62" s="64">
        <v>7</v>
      </c>
      <c r="M62" s="64">
        <v>7</v>
      </c>
      <c r="N62" s="65">
        <v>7</v>
      </c>
      <c r="O62" s="270"/>
      <c r="P62" s="64">
        <v>7</v>
      </c>
      <c r="Q62" s="64">
        <v>7</v>
      </c>
      <c r="R62" s="64">
        <v>7</v>
      </c>
      <c r="S62" s="64">
        <v>7</v>
      </c>
      <c r="T62" s="65">
        <v>7</v>
      </c>
      <c r="U62" s="271"/>
      <c r="V62" s="64">
        <v>7</v>
      </c>
      <c r="W62" s="64">
        <v>7</v>
      </c>
      <c r="X62" s="67">
        <v>5</v>
      </c>
      <c r="Y62" s="65">
        <v>1</v>
      </c>
      <c r="Z62" s="182"/>
      <c r="AA62" s="272"/>
      <c r="AB62" s="70"/>
      <c r="AC62" s="71">
        <v>7</v>
      </c>
      <c r="AD62" s="71">
        <v>7</v>
      </c>
      <c r="AE62" s="78">
        <v>10</v>
      </c>
      <c r="AF62" s="273"/>
      <c r="AG62" s="74">
        <v>7</v>
      </c>
      <c r="AH62" s="71">
        <v>7</v>
      </c>
      <c r="AI62" s="71">
        <v>7</v>
      </c>
      <c r="AJ62" s="72">
        <v>8</v>
      </c>
      <c r="AK62" s="274"/>
      <c r="AL62" s="71">
        <v>7</v>
      </c>
      <c r="AM62" s="71">
        <v>7</v>
      </c>
      <c r="AN62" s="71">
        <v>7</v>
      </c>
      <c r="AO62" s="76">
        <v>7</v>
      </c>
      <c r="AP62" s="273"/>
      <c r="AQ62" s="75">
        <v>7</v>
      </c>
      <c r="AR62" s="71">
        <v>7</v>
      </c>
      <c r="AS62" s="71">
        <v>7</v>
      </c>
      <c r="AT62" s="78">
        <v>7</v>
      </c>
      <c r="AU62" s="73"/>
      <c r="AV62" s="71">
        <v>7</v>
      </c>
      <c r="AW62" s="71">
        <v>8</v>
      </c>
      <c r="AX62" s="67">
        <v>7</v>
      </c>
      <c r="AY62" s="78">
        <v>7</v>
      </c>
      <c r="AZ62" s="80">
        <v>6</v>
      </c>
      <c r="BA62" s="71"/>
      <c r="BB62" s="71"/>
      <c r="BC62" s="71"/>
      <c r="BD62" s="78"/>
      <c r="BE62" s="1032">
        <f>SUM(E62:BD62)</f>
        <v>248</v>
      </c>
    </row>
    <row r="63" spans="1:57" ht="20.25">
      <c r="A63" s="61"/>
      <c r="B63" s="16"/>
      <c r="C63" s="39" t="s">
        <v>232</v>
      </c>
      <c r="D63" s="242"/>
      <c r="E63" s="63"/>
      <c r="F63" s="64"/>
      <c r="G63" s="64"/>
      <c r="H63" s="64"/>
      <c r="I63" s="65"/>
      <c r="J63" s="63"/>
      <c r="K63" s="64"/>
      <c r="L63" s="64"/>
      <c r="M63" s="64"/>
      <c r="N63" s="65"/>
      <c r="O63" s="63"/>
      <c r="P63" s="64"/>
      <c r="Q63" s="64"/>
      <c r="R63" s="64"/>
      <c r="S63" s="64"/>
      <c r="T63" s="65"/>
      <c r="U63" s="66"/>
      <c r="V63" s="67"/>
      <c r="W63" s="67"/>
      <c r="X63" s="67"/>
      <c r="Y63" s="65"/>
      <c r="Z63" s="182"/>
      <c r="AA63" s="68"/>
      <c r="AB63" s="70"/>
      <c r="AC63" s="71"/>
      <c r="AD63" s="71"/>
      <c r="AE63" s="78"/>
      <c r="AF63" s="97"/>
      <c r="AG63" s="74"/>
      <c r="AH63" s="71"/>
      <c r="AI63" s="71"/>
      <c r="AJ63" s="72"/>
      <c r="AK63" s="187"/>
      <c r="AL63" s="71"/>
      <c r="AM63" s="71"/>
      <c r="AN63" s="71"/>
      <c r="AO63" s="76"/>
      <c r="AP63" s="97"/>
      <c r="AQ63" s="75"/>
      <c r="AR63" s="71"/>
      <c r="AS63" s="71"/>
      <c r="AT63" s="78"/>
      <c r="AU63" s="73"/>
      <c r="AV63" s="75"/>
      <c r="AW63" s="71"/>
      <c r="AX63" s="67"/>
      <c r="AY63" s="78"/>
      <c r="AZ63" s="80"/>
      <c r="BA63" s="75"/>
      <c r="BB63" s="71"/>
      <c r="BC63" s="71"/>
      <c r="BD63" s="78"/>
      <c r="BE63" s="1032">
        <f>SUM(E63:BD63)</f>
        <v>0</v>
      </c>
    </row>
    <row r="64" spans="1:57" ht="20.25">
      <c r="A64" s="188"/>
      <c r="B64" s="189"/>
      <c r="C64" s="198"/>
      <c r="D64" s="242"/>
      <c r="E64" s="82"/>
      <c r="F64" s="83"/>
      <c r="G64" s="83"/>
      <c r="H64" s="83"/>
      <c r="I64" s="84"/>
      <c r="J64" s="95"/>
      <c r="K64" s="64"/>
      <c r="L64" s="83"/>
      <c r="M64" s="83"/>
      <c r="N64" s="84"/>
      <c r="O64" s="82"/>
      <c r="P64" s="83"/>
      <c r="Q64" s="83"/>
      <c r="R64" s="83"/>
      <c r="S64" s="64"/>
      <c r="T64" s="65"/>
      <c r="U64" s="66"/>
      <c r="V64" s="67"/>
      <c r="W64" s="67"/>
      <c r="X64" s="67"/>
      <c r="Y64" s="65"/>
      <c r="Z64" s="185"/>
      <c r="AA64" s="86"/>
      <c r="AB64" s="70"/>
      <c r="AC64" s="71"/>
      <c r="AD64" s="71"/>
      <c r="AE64" s="78"/>
      <c r="AF64" s="97"/>
      <c r="AG64" s="74"/>
      <c r="AH64" s="71"/>
      <c r="AI64" s="71"/>
      <c r="AJ64" s="72"/>
      <c r="AK64" s="187"/>
      <c r="AL64" s="71"/>
      <c r="AM64" s="71"/>
      <c r="AN64" s="71"/>
      <c r="AO64" s="76"/>
      <c r="AP64" s="97"/>
      <c r="AQ64" s="75"/>
      <c r="AR64" s="71"/>
      <c r="AS64" s="71"/>
      <c r="AT64" s="78"/>
      <c r="AU64" s="250"/>
      <c r="AV64" s="75"/>
      <c r="AW64" s="71"/>
      <c r="AX64" s="67"/>
      <c r="AY64" s="78"/>
      <c r="AZ64" s="80"/>
      <c r="BA64" s="75"/>
      <c r="BB64" s="71"/>
      <c r="BC64" s="71"/>
      <c r="BD64" s="78"/>
      <c r="BE64" s="1032"/>
    </row>
    <row r="65" spans="1:57" ht="20.25">
      <c r="A65" s="38"/>
      <c r="B65" s="16"/>
      <c r="C65" s="60"/>
      <c r="D65" s="242"/>
      <c r="E65" s="275"/>
      <c r="F65" s="67"/>
      <c r="G65" s="67"/>
      <c r="H65" s="67"/>
      <c r="I65" s="276"/>
      <c r="J65" s="275"/>
      <c r="K65" s="67"/>
      <c r="L65" s="67"/>
      <c r="M65" s="67"/>
      <c r="N65" s="276"/>
      <c r="O65" s="275"/>
      <c r="P65" s="67"/>
      <c r="Q65" s="67"/>
      <c r="R65" s="67"/>
      <c r="S65" s="67"/>
      <c r="T65" s="276"/>
      <c r="U65" s="277"/>
      <c r="V65" s="67"/>
      <c r="W65" s="67"/>
      <c r="X65" s="67"/>
      <c r="Y65" s="65"/>
      <c r="Z65" s="182"/>
      <c r="AA65" s="68"/>
      <c r="AB65" s="70"/>
      <c r="AC65" s="71"/>
      <c r="AD65" s="71"/>
      <c r="AE65" s="78"/>
      <c r="AF65" s="97"/>
      <c r="AG65" s="74"/>
      <c r="AH65" s="71"/>
      <c r="AI65" s="71"/>
      <c r="AJ65" s="72"/>
      <c r="AK65" s="187"/>
      <c r="AL65" s="75"/>
      <c r="AM65" s="71"/>
      <c r="AN65" s="71"/>
      <c r="AO65" s="76"/>
      <c r="AP65" s="97"/>
      <c r="AQ65" s="75"/>
      <c r="AR65" s="71"/>
      <c r="AS65" s="71"/>
      <c r="AT65" s="78"/>
      <c r="AU65" s="250"/>
      <c r="AV65" s="75"/>
      <c r="AW65" s="71"/>
      <c r="AX65" s="67"/>
      <c r="AY65" s="78"/>
      <c r="AZ65" s="80"/>
      <c r="BA65" s="75"/>
      <c r="BB65" s="71"/>
      <c r="BC65" s="71"/>
      <c r="BD65" s="78"/>
      <c r="BE65" s="1032"/>
    </row>
    <row r="66" spans="1:57" ht="21" thickBot="1">
      <c r="A66" s="278"/>
      <c r="B66" s="115"/>
      <c r="C66" s="122"/>
      <c r="D66" s="117"/>
      <c r="E66" s="279"/>
      <c r="F66" s="119"/>
      <c r="G66" s="119"/>
      <c r="H66" s="119"/>
      <c r="I66" s="120"/>
      <c r="J66" s="279"/>
      <c r="K66" s="119"/>
      <c r="L66" s="119"/>
      <c r="M66" s="119"/>
      <c r="N66" s="120"/>
      <c r="O66" s="279"/>
      <c r="P66" s="119"/>
      <c r="Q66" s="119"/>
      <c r="R66" s="119"/>
      <c r="S66" s="119"/>
      <c r="T66" s="120"/>
      <c r="U66" s="280"/>
      <c r="V66" s="121"/>
      <c r="W66" s="121"/>
      <c r="X66" s="121"/>
      <c r="Y66" s="120"/>
      <c r="Z66" s="99"/>
      <c r="AA66" s="122"/>
      <c r="AB66" s="123"/>
      <c r="AC66" s="124"/>
      <c r="AD66" s="124"/>
      <c r="AE66" s="125"/>
      <c r="AF66" s="126"/>
      <c r="AG66" s="127"/>
      <c r="AH66" s="124"/>
      <c r="AI66" s="124"/>
      <c r="AJ66" s="128"/>
      <c r="AK66" s="129"/>
      <c r="AL66" s="130"/>
      <c r="AM66" s="124"/>
      <c r="AN66" s="124"/>
      <c r="AO66" s="131"/>
      <c r="AP66" s="126"/>
      <c r="AQ66" s="130"/>
      <c r="AR66" s="124"/>
      <c r="AS66" s="124"/>
      <c r="AT66" s="125"/>
      <c r="AU66" s="281"/>
      <c r="AV66" s="130"/>
      <c r="AW66" s="124"/>
      <c r="AX66" s="121"/>
      <c r="AY66" s="125"/>
      <c r="AZ66" s="132"/>
      <c r="BA66" s="130"/>
      <c r="BB66" s="124"/>
      <c r="BC66" s="124"/>
      <c r="BD66" s="125"/>
      <c r="BE66" s="1033"/>
    </row>
    <row r="67" ht="20.25">
      <c r="Z67" s="182"/>
    </row>
    <row r="68" ht="20.25">
      <c r="Z68" s="185"/>
    </row>
  </sheetData>
  <mergeCells count="5">
    <mergeCell ref="AA1:AD1"/>
    <mergeCell ref="E1:I1"/>
    <mergeCell ref="K1:N1"/>
    <mergeCell ref="P1:S1"/>
    <mergeCell ref="V1:Y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1"/>
  <sheetViews>
    <sheetView zoomScale="75" zoomScaleNormal="75" workbookViewId="0" topLeftCell="E1">
      <selection activeCell="BG16" sqref="BG16"/>
    </sheetView>
  </sheetViews>
  <sheetFormatPr defaultColWidth="9.00390625" defaultRowHeight="14.25"/>
  <cols>
    <col min="1" max="1" width="3.75390625" style="539" bestFit="1" customWidth="1"/>
    <col min="2" max="2" width="18.50390625" style="623" bestFit="1" customWidth="1"/>
    <col min="3" max="3" width="4.50390625" style="539" customWidth="1"/>
    <col min="4" max="4" width="4.375" style="539" customWidth="1"/>
    <col min="5" max="5" width="4.625" style="539" customWidth="1"/>
    <col min="6" max="6" width="4.875" style="539" customWidth="1"/>
    <col min="7" max="7" width="5.125" style="539" customWidth="1"/>
    <col min="8" max="8" width="5.50390625" style="539" customWidth="1"/>
    <col min="9" max="9" width="3.875" style="539" customWidth="1"/>
    <col min="10" max="10" width="4.875" style="539" customWidth="1"/>
    <col min="11" max="11" width="4.375" style="539" customWidth="1"/>
    <col min="12" max="13" width="3.75390625" style="539" customWidth="1"/>
    <col min="14" max="14" width="4.00390625" style="539" customWidth="1"/>
    <col min="15" max="16" width="4.375" style="539" customWidth="1"/>
    <col min="17" max="20" width="3.875" style="539" customWidth="1"/>
    <col min="21" max="21" width="4.375" style="539" customWidth="1"/>
    <col min="22" max="28" width="3.875" style="539" customWidth="1"/>
    <col min="29" max="29" width="6.50390625" style="539" customWidth="1"/>
    <col min="30" max="30" width="5.50390625" style="539" customWidth="1"/>
    <col min="31" max="31" width="4.875" style="290" customWidth="1"/>
    <col min="32" max="32" width="6.625" style="290" customWidth="1"/>
    <col min="33" max="33" width="10.125" style="290" customWidth="1"/>
    <col min="34" max="34" width="6.50390625" style="539" bestFit="1" customWidth="1"/>
    <col min="35" max="35" width="6.625" style="539" customWidth="1"/>
    <col min="36" max="36" width="20.00390625" style="290" bestFit="1" customWidth="1"/>
    <col min="37" max="46" width="9.00390625" style="290" customWidth="1"/>
    <col min="47" max="56" width="0" style="290" hidden="1" customWidth="1"/>
    <col min="57" max="16384" width="9.00390625" style="290" customWidth="1"/>
  </cols>
  <sheetData>
    <row r="1" spans="1:36" ht="15.75" thickBot="1">
      <c r="A1" s="674"/>
      <c r="B1" s="675" t="s">
        <v>83</v>
      </c>
      <c r="C1" s="1097" t="s">
        <v>34</v>
      </c>
      <c r="D1" s="1098"/>
      <c r="E1" s="1097" t="s">
        <v>76</v>
      </c>
      <c r="F1" s="1098"/>
      <c r="G1" s="1097" t="s">
        <v>20</v>
      </c>
      <c r="H1" s="1098"/>
      <c r="I1" s="1097" t="s">
        <v>11</v>
      </c>
      <c r="J1" s="1098"/>
      <c r="K1" s="1095" t="s">
        <v>67</v>
      </c>
      <c r="L1" s="1096"/>
      <c r="M1" s="1095" t="s">
        <v>10</v>
      </c>
      <c r="N1" s="1096"/>
      <c r="O1" s="1095" t="s">
        <v>82</v>
      </c>
      <c r="P1" s="1096"/>
      <c r="Q1" s="1093" t="s">
        <v>34</v>
      </c>
      <c r="R1" s="1094"/>
      <c r="S1" s="1093" t="s">
        <v>76</v>
      </c>
      <c r="T1" s="1094"/>
      <c r="U1" s="1093" t="s">
        <v>20</v>
      </c>
      <c r="V1" s="1094"/>
      <c r="W1" s="1093" t="s">
        <v>11</v>
      </c>
      <c r="X1" s="1094"/>
      <c r="Y1" s="1093" t="s">
        <v>67</v>
      </c>
      <c r="Z1" s="1094"/>
      <c r="AA1" s="1093" t="s">
        <v>10</v>
      </c>
      <c r="AB1" s="1094"/>
      <c r="AC1" s="1093" t="s">
        <v>82</v>
      </c>
      <c r="AD1" s="1094"/>
      <c r="AE1" s="676" t="s">
        <v>55</v>
      </c>
      <c r="AF1" s="677" t="s">
        <v>56</v>
      </c>
      <c r="AJ1" s="290" t="s">
        <v>225</v>
      </c>
    </row>
    <row r="2" spans="1:35" s="545" customFormat="1" ht="15.75" thickBot="1">
      <c r="A2" s="678"/>
      <c r="B2" s="679"/>
      <c r="C2" s="583">
        <v>3</v>
      </c>
      <c r="D2" s="583">
        <v>8</v>
      </c>
      <c r="E2" s="583">
        <v>13</v>
      </c>
      <c r="F2" s="583">
        <v>4</v>
      </c>
      <c r="G2" s="583">
        <v>12</v>
      </c>
      <c r="H2" s="583">
        <v>5</v>
      </c>
      <c r="I2" s="583">
        <v>23</v>
      </c>
      <c r="J2" s="583">
        <v>0</v>
      </c>
      <c r="K2" s="583">
        <v>6</v>
      </c>
      <c r="L2" s="583">
        <v>4</v>
      </c>
      <c r="M2" s="583">
        <v>19</v>
      </c>
      <c r="N2" s="583">
        <v>5</v>
      </c>
      <c r="O2" s="587">
        <v>8</v>
      </c>
      <c r="P2" s="583">
        <v>3</v>
      </c>
      <c r="Q2" s="583">
        <v>6</v>
      </c>
      <c r="R2" s="583">
        <v>2</v>
      </c>
      <c r="S2" s="583">
        <v>20</v>
      </c>
      <c r="T2" s="583">
        <v>6</v>
      </c>
      <c r="U2" s="583">
        <v>9</v>
      </c>
      <c r="V2" s="583">
        <v>6</v>
      </c>
      <c r="W2" s="583">
        <v>16</v>
      </c>
      <c r="X2" s="583">
        <v>2</v>
      </c>
      <c r="Y2" s="583">
        <v>8</v>
      </c>
      <c r="Z2" s="583">
        <v>5</v>
      </c>
      <c r="AA2" s="583">
        <v>5</v>
      </c>
      <c r="AB2" s="583">
        <v>0</v>
      </c>
      <c r="AC2" s="583">
        <v>4</v>
      </c>
      <c r="AD2" s="583">
        <v>2</v>
      </c>
      <c r="AE2" s="680">
        <f>SUM(AC2,O2,M2,K2,I2,G2,E2,C2+Q2+S2+U2+W2+Y2+AA2)</f>
        <v>152</v>
      </c>
      <c r="AF2" s="681">
        <f>SUM(AD2,P2,N2,L2,J2,H2,F2,D2)</f>
        <v>31</v>
      </c>
      <c r="AG2" s="682" t="s">
        <v>15</v>
      </c>
      <c r="AH2" s="518" t="s">
        <v>49</v>
      </c>
      <c r="AI2" s="559" t="s">
        <v>231</v>
      </c>
    </row>
    <row r="3" spans="1:35" ht="15.75">
      <c r="A3" s="616">
        <v>2</v>
      </c>
      <c r="B3" s="683" t="s">
        <v>23</v>
      </c>
      <c r="C3" s="616"/>
      <c r="D3" s="630"/>
      <c r="E3" s="616">
        <v>2</v>
      </c>
      <c r="F3" s="630">
        <v>3</v>
      </c>
      <c r="G3" s="615">
        <v>3</v>
      </c>
      <c r="H3" s="630">
        <v>1</v>
      </c>
      <c r="I3" s="615">
        <v>7</v>
      </c>
      <c r="J3" s="630">
        <v>3</v>
      </c>
      <c r="K3" s="615">
        <v>1</v>
      </c>
      <c r="L3" s="630">
        <v>1</v>
      </c>
      <c r="M3" s="615">
        <v>2</v>
      </c>
      <c r="N3" s="630">
        <v>3</v>
      </c>
      <c r="O3" s="615">
        <v>1</v>
      </c>
      <c r="P3" s="630">
        <v>2</v>
      </c>
      <c r="Q3" s="684">
        <v>0</v>
      </c>
      <c r="R3" s="685">
        <v>1</v>
      </c>
      <c r="S3" s="684">
        <v>2</v>
      </c>
      <c r="T3" s="685">
        <v>1</v>
      </c>
      <c r="U3" s="684">
        <v>1</v>
      </c>
      <c r="V3" s="685">
        <v>2</v>
      </c>
      <c r="W3" s="684">
        <v>2</v>
      </c>
      <c r="X3" s="685">
        <v>5</v>
      </c>
      <c r="Y3" s="684"/>
      <c r="Z3" s="685"/>
      <c r="AA3" s="686"/>
      <c r="AB3" s="686"/>
      <c r="AC3" s="615"/>
      <c r="AD3" s="687"/>
      <c r="AE3" s="688">
        <f aca="true" t="shared" si="0" ref="AE3:AE28">C3+E3+G3+I3+K3+M3+O3+Q3+S3+U3+W3+Y3+AA3+AC3</f>
        <v>21</v>
      </c>
      <c r="AF3" s="683">
        <f aca="true" t="shared" si="1" ref="AF3:AF28">D3+F3+H3+J3+L3+N3+P3+R3+T3+V3+X3+Z3+AB3+AD3</f>
        <v>22</v>
      </c>
      <c r="AG3" s="689">
        <f aca="true" t="shared" si="2" ref="AG3:AG29">SUM(C3:AD3)</f>
        <v>43</v>
      </c>
      <c r="AH3" s="690">
        <v>14</v>
      </c>
      <c r="AI3" s="691">
        <f aca="true" t="shared" si="3" ref="AI3:AI27">AG3/AH3</f>
        <v>3.0714285714285716</v>
      </c>
    </row>
    <row r="4" spans="1:35" ht="15">
      <c r="A4" s="616">
        <v>45</v>
      </c>
      <c r="B4" s="683" t="s">
        <v>87</v>
      </c>
      <c r="C4" s="11"/>
      <c r="D4" s="627"/>
      <c r="E4" s="616"/>
      <c r="F4" s="617"/>
      <c r="G4" s="616"/>
      <c r="H4" s="617"/>
      <c r="I4" s="626"/>
      <c r="J4" s="627"/>
      <c r="K4" s="626"/>
      <c r="L4" s="627"/>
      <c r="M4" s="616">
        <v>0</v>
      </c>
      <c r="N4" s="617">
        <v>2</v>
      </c>
      <c r="O4" s="616"/>
      <c r="P4" s="617"/>
      <c r="Q4" s="692"/>
      <c r="R4" s="693"/>
      <c r="S4" s="692"/>
      <c r="T4" s="693"/>
      <c r="U4" s="692"/>
      <c r="V4" s="693"/>
      <c r="W4" s="694"/>
      <c r="X4" s="695"/>
      <c r="Y4" s="694"/>
      <c r="Z4" s="695"/>
      <c r="AA4" s="696"/>
      <c r="AB4" s="696"/>
      <c r="AC4" s="616"/>
      <c r="AD4" s="697"/>
      <c r="AE4" s="688">
        <f t="shared" si="0"/>
        <v>0</v>
      </c>
      <c r="AF4" s="683">
        <f t="shared" si="1"/>
        <v>2</v>
      </c>
      <c r="AG4" s="698">
        <f t="shared" si="2"/>
        <v>2</v>
      </c>
      <c r="AH4" s="699">
        <v>9</v>
      </c>
      <c r="AI4" s="691">
        <f t="shared" si="3"/>
        <v>0.2222222222222222</v>
      </c>
    </row>
    <row r="5" spans="1:35" ht="15">
      <c r="A5" s="700">
        <v>93</v>
      </c>
      <c r="B5" s="701" t="s">
        <v>95</v>
      </c>
      <c r="C5" s="624"/>
      <c r="D5" s="625"/>
      <c r="E5" s="624"/>
      <c r="F5" s="625"/>
      <c r="G5" s="624"/>
      <c r="H5" s="625"/>
      <c r="I5" s="624"/>
      <c r="J5" s="625"/>
      <c r="K5" s="624"/>
      <c r="L5" s="625"/>
      <c r="M5" s="624"/>
      <c r="N5" s="625"/>
      <c r="O5" s="624"/>
      <c r="P5" s="625"/>
      <c r="Q5" s="702"/>
      <c r="R5" s="703"/>
      <c r="S5" s="702"/>
      <c r="T5" s="703"/>
      <c r="U5" s="702"/>
      <c r="V5" s="703"/>
      <c r="W5" s="702"/>
      <c r="X5" s="703"/>
      <c r="Y5" s="692"/>
      <c r="Z5" s="693"/>
      <c r="AA5" s="696"/>
      <c r="AB5" s="696"/>
      <c r="AC5" s="616"/>
      <c r="AD5" s="697"/>
      <c r="AE5" s="688">
        <f t="shared" si="0"/>
        <v>0</v>
      </c>
      <c r="AF5" s="683">
        <f t="shared" si="1"/>
        <v>0</v>
      </c>
      <c r="AG5" s="698">
        <f t="shared" si="2"/>
        <v>0</v>
      </c>
      <c r="AH5" s="699">
        <v>3</v>
      </c>
      <c r="AI5" s="691">
        <f t="shared" si="3"/>
        <v>0</v>
      </c>
    </row>
    <row r="6" spans="1:35" ht="15">
      <c r="A6" s="700">
        <v>99</v>
      </c>
      <c r="B6" s="701" t="s">
        <v>71</v>
      </c>
      <c r="C6" s="626"/>
      <c r="D6" s="627"/>
      <c r="E6" s="616">
        <v>0</v>
      </c>
      <c r="F6" s="617">
        <v>1</v>
      </c>
      <c r="G6" s="626"/>
      <c r="H6" s="627"/>
      <c r="I6" s="626"/>
      <c r="J6" s="627"/>
      <c r="K6" s="626"/>
      <c r="L6" s="627"/>
      <c r="M6" s="616"/>
      <c r="N6" s="617"/>
      <c r="O6" s="626"/>
      <c r="P6" s="627"/>
      <c r="Q6" s="694"/>
      <c r="R6" s="695"/>
      <c r="S6" s="694"/>
      <c r="T6" s="695"/>
      <c r="U6" s="694"/>
      <c r="V6" s="695"/>
      <c r="W6" s="694"/>
      <c r="X6" s="695"/>
      <c r="Y6" s="694"/>
      <c r="Z6" s="695"/>
      <c r="AA6" s="696"/>
      <c r="AB6" s="696"/>
      <c r="AC6" s="626"/>
      <c r="AD6" s="704"/>
      <c r="AE6" s="688">
        <f t="shared" si="0"/>
        <v>0</v>
      </c>
      <c r="AF6" s="683">
        <f t="shared" si="1"/>
        <v>1</v>
      </c>
      <c r="AG6" s="698">
        <f t="shared" si="2"/>
        <v>1</v>
      </c>
      <c r="AH6" s="699">
        <v>3</v>
      </c>
      <c r="AI6" s="691">
        <f t="shared" si="3"/>
        <v>0.3333333333333333</v>
      </c>
    </row>
    <row r="7" spans="1:35" ht="15.75">
      <c r="A7" s="616">
        <v>21</v>
      </c>
      <c r="B7" s="683" t="s">
        <v>24</v>
      </c>
      <c r="C7" s="616"/>
      <c r="D7" s="617"/>
      <c r="E7" s="616">
        <v>1</v>
      </c>
      <c r="F7" s="617">
        <v>0</v>
      </c>
      <c r="G7" s="616">
        <v>1</v>
      </c>
      <c r="H7" s="617">
        <v>0</v>
      </c>
      <c r="I7" s="616">
        <v>4</v>
      </c>
      <c r="J7" s="617">
        <v>0</v>
      </c>
      <c r="K7" s="616">
        <v>1</v>
      </c>
      <c r="L7" s="617">
        <v>1</v>
      </c>
      <c r="M7" s="616">
        <v>5</v>
      </c>
      <c r="N7" s="617">
        <v>2</v>
      </c>
      <c r="O7" s="616"/>
      <c r="P7" s="617"/>
      <c r="Q7" s="692">
        <v>2</v>
      </c>
      <c r="R7" s="693">
        <v>1</v>
      </c>
      <c r="S7" s="692">
        <v>7</v>
      </c>
      <c r="T7" s="693">
        <v>3</v>
      </c>
      <c r="U7" s="692">
        <v>1</v>
      </c>
      <c r="V7" s="693">
        <v>0</v>
      </c>
      <c r="W7" s="694"/>
      <c r="X7" s="695"/>
      <c r="Y7" s="692">
        <v>1</v>
      </c>
      <c r="Z7" s="693">
        <v>2</v>
      </c>
      <c r="AA7" s="696"/>
      <c r="AB7" s="696"/>
      <c r="AC7" s="616"/>
      <c r="AD7" s="697"/>
      <c r="AE7" s="688">
        <f t="shared" si="0"/>
        <v>23</v>
      </c>
      <c r="AF7" s="683">
        <f t="shared" si="1"/>
        <v>9</v>
      </c>
      <c r="AG7" s="705">
        <f t="shared" si="2"/>
        <v>32</v>
      </c>
      <c r="AH7" s="699">
        <v>12</v>
      </c>
      <c r="AI7" s="691">
        <f t="shared" si="3"/>
        <v>2.6666666666666665</v>
      </c>
    </row>
    <row r="8" spans="1:35" ht="15">
      <c r="A8" s="616">
        <v>3</v>
      </c>
      <c r="B8" s="683" t="s">
        <v>98</v>
      </c>
      <c r="C8" s="624"/>
      <c r="D8" s="625"/>
      <c r="E8" s="624"/>
      <c r="F8" s="625"/>
      <c r="G8" s="624"/>
      <c r="H8" s="625"/>
      <c r="I8" s="624"/>
      <c r="J8" s="625"/>
      <c r="K8" s="624"/>
      <c r="L8" s="625"/>
      <c r="M8" s="616"/>
      <c r="N8" s="617"/>
      <c r="O8" s="616"/>
      <c r="P8" s="617"/>
      <c r="Q8" s="694"/>
      <c r="R8" s="695"/>
      <c r="S8" s="694"/>
      <c r="T8" s="695"/>
      <c r="U8" s="694"/>
      <c r="V8" s="695"/>
      <c r="W8" s="694"/>
      <c r="X8" s="695"/>
      <c r="Y8" s="694"/>
      <c r="Z8" s="695"/>
      <c r="AA8" s="696"/>
      <c r="AB8" s="696"/>
      <c r="AC8" s="626"/>
      <c r="AD8" s="704"/>
      <c r="AE8" s="688">
        <f t="shared" si="0"/>
        <v>0</v>
      </c>
      <c r="AF8" s="683">
        <f t="shared" si="1"/>
        <v>0</v>
      </c>
      <c r="AG8" s="698">
        <f t="shared" si="2"/>
        <v>0</v>
      </c>
      <c r="AH8" s="699">
        <v>3</v>
      </c>
      <c r="AI8" s="691">
        <f t="shared" si="3"/>
        <v>0</v>
      </c>
    </row>
    <row r="9" spans="1:35" ht="15">
      <c r="A9" s="616">
        <v>92</v>
      </c>
      <c r="B9" s="683" t="s">
        <v>25</v>
      </c>
      <c r="C9" s="615"/>
      <c r="D9" s="630"/>
      <c r="E9" s="616">
        <v>0</v>
      </c>
      <c r="F9" s="630">
        <v>1</v>
      </c>
      <c r="G9" s="635"/>
      <c r="H9" s="636"/>
      <c r="I9" s="615">
        <v>0</v>
      </c>
      <c r="J9" s="630">
        <v>0</v>
      </c>
      <c r="K9" s="635"/>
      <c r="L9" s="636"/>
      <c r="M9" s="615">
        <v>1</v>
      </c>
      <c r="N9" s="630">
        <v>2</v>
      </c>
      <c r="O9" s="615">
        <v>1</v>
      </c>
      <c r="P9" s="630">
        <v>1</v>
      </c>
      <c r="Q9" s="706"/>
      <c r="R9" s="707"/>
      <c r="S9" s="622"/>
      <c r="T9" s="708"/>
      <c r="U9" s="622"/>
      <c r="V9" s="708"/>
      <c r="W9" s="706">
        <v>2</v>
      </c>
      <c r="X9" s="707">
        <v>0</v>
      </c>
      <c r="Y9" s="706">
        <v>0</v>
      </c>
      <c r="Z9" s="707">
        <v>2</v>
      </c>
      <c r="AA9" s="686"/>
      <c r="AB9" s="686"/>
      <c r="AC9" s="615">
        <v>1</v>
      </c>
      <c r="AD9" s="687">
        <v>0</v>
      </c>
      <c r="AE9" s="688">
        <f t="shared" si="0"/>
        <v>5</v>
      </c>
      <c r="AF9" s="683">
        <f t="shared" si="1"/>
        <v>6</v>
      </c>
      <c r="AG9" s="698">
        <f t="shared" si="2"/>
        <v>11</v>
      </c>
      <c r="AH9" s="699">
        <v>10</v>
      </c>
      <c r="AI9" s="691">
        <f t="shared" si="3"/>
        <v>1.1</v>
      </c>
    </row>
    <row r="10" spans="1:35" ht="15.75">
      <c r="A10" s="616">
        <v>31</v>
      </c>
      <c r="B10" s="683" t="s">
        <v>26</v>
      </c>
      <c r="C10" s="615">
        <v>1</v>
      </c>
      <c r="D10" s="630">
        <v>0</v>
      </c>
      <c r="E10" s="615">
        <v>2</v>
      </c>
      <c r="F10" s="630">
        <v>1</v>
      </c>
      <c r="G10" s="615">
        <v>1</v>
      </c>
      <c r="H10" s="630">
        <v>0</v>
      </c>
      <c r="I10" s="615">
        <v>3</v>
      </c>
      <c r="J10" s="630">
        <v>2</v>
      </c>
      <c r="K10" s="615">
        <v>2</v>
      </c>
      <c r="L10" s="630">
        <v>0</v>
      </c>
      <c r="M10" s="615">
        <v>1</v>
      </c>
      <c r="N10" s="630">
        <v>3</v>
      </c>
      <c r="O10" s="615">
        <v>1</v>
      </c>
      <c r="P10" s="630">
        <v>0</v>
      </c>
      <c r="Q10" s="706">
        <v>0</v>
      </c>
      <c r="R10" s="707">
        <v>1</v>
      </c>
      <c r="S10" s="706">
        <v>3</v>
      </c>
      <c r="T10" s="707">
        <v>2</v>
      </c>
      <c r="U10" s="706">
        <v>1</v>
      </c>
      <c r="V10" s="707">
        <v>1</v>
      </c>
      <c r="W10" s="706">
        <v>1</v>
      </c>
      <c r="X10" s="707">
        <v>0</v>
      </c>
      <c r="Y10" s="706">
        <v>1</v>
      </c>
      <c r="Z10" s="707">
        <v>0</v>
      </c>
      <c r="AA10" s="686"/>
      <c r="AB10" s="686"/>
      <c r="AC10" s="615">
        <v>2</v>
      </c>
      <c r="AD10" s="687">
        <v>1</v>
      </c>
      <c r="AE10" s="688">
        <f t="shared" si="0"/>
        <v>19</v>
      </c>
      <c r="AF10" s="683">
        <f t="shared" si="1"/>
        <v>11</v>
      </c>
      <c r="AG10" s="705">
        <f t="shared" si="2"/>
        <v>30</v>
      </c>
      <c r="AH10" s="690">
        <v>14</v>
      </c>
      <c r="AI10" s="691">
        <f t="shared" si="3"/>
        <v>2.142857142857143</v>
      </c>
    </row>
    <row r="11" spans="1:35" ht="15">
      <c r="A11" s="616">
        <v>14</v>
      </c>
      <c r="B11" s="709" t="s">
        <v>27</v>
      </c>
      <c r="C11" s="615"/>
      <c r="D11" s="630"/>
      <c r="E11" s="615"/>
      <c r="F11" s="630"/>
      <c r="G11" s="615"/>
      <c r="H11" s="630"/>
      <c r="I11" s="615"/>
      <c r="J11" s="630"/>
      <c r="K11" s="615"/>
      <c r="L11" s="630"/>
      <c r="M11" s="615"/>
      <c r="N11" s="630"/>
      <c r="O11" s="635"/>
      <c r="P11" s="636"/>
      <c r="Q11" s="622"/>
      <c r="R11" s="708"/>
      <c r="S11" s="622"/>
      <c r="T11" s="708"/>
      <c r="U11" s="622"/>
      <c r="V11" s="708"/>
      <c r="W11" s="622"/>
      <c r="X11" s="708"/>
      <c r="Y11" s="622"/>
      <c r="Z11" s="708"/>
      <c r="AA11" s="686"/>
      <c r="AB11" s="686"/>
      <c r="AC11" s="635"/>
      <c r="AD11" s="710"/>
      <c r="AE11" s="688">
        <f t="shared" si="0"/>
        <v>0</v>
      </c>
      <c r="AF11" s="683">
        <f t="shared" si="1"/>
        <v>0</v>
      </c>
      <c r="AG11" s="698">
        <f t="shared" si="2"/>
        <v>0</v>
      </c>
      <c r="AH11" s="699">
        <v>7</v>
      </c>
      <c r="AI11" s="691">
        <f t="shared" si="3"/>
        <v>0</v>
      </c>
    </row>
    <row r="12" spans="1:35" ht="15">
      <c r="A12" s="616">
        <v>45</v>
      </c>
      <c r="B12" s="683" t="s">
        <v>17</v>
      </c>
      <c r="C12" s="616"/>
      <c r="D12" s="617"/>
      <c r="E12" s="616">
        <v>0</v>
      </c>
      <c r="F12" s="617">
        <v>1</v>
      </c>
      <c r="G12" s="626"/>
      <c r="H12" s="627"/>
      <c r="I12" s="626"/>
      <c r="J12" s="627"/>
      <c r="K12" s="626"/>
      <c r="L12" s="627"/>
      <c r="M12" s="626"/>
      <c r="N12" s="627"/>
      <c r="O12" s="626"/>
      <c r="P12" s="627"/>
      <c r="Q12" s="694"/>
      <c r="R12" s="695"/>
      <c r="S12" s="694"/>
      <c r="T12" s="695"/>
      <c r="U12" s="694"/>
      <c r="V12" s="695"/>
      <c r="W12" s="694"/>
      <c r="X12" s="695"/>
      <c r="Y12" s="694"/>
      <c r="Z12" s="695"/>
      <c r="AA12" s="696"/>
      <c r="AB12" s="696"/>
      <c r="AC12" s="626"/>
      <c r="AD12" s="704"/>
      <c r="AE12" s="688">
        <f t="shared" si="0"/>
        <v>0</v>
      </c>
      <c r="AF12" s="683">
        <f t="shared" si="1"/>
        <v>1</v>
      </c>
      <c r="AG12" s="698">
        <f t="shared" si="2"/>
        <v>1</v>
      </c>
      <c r="AH12" s="699">
        <v>2</v>
      </c>
      <c r="AI12" s="691">
        <f t="shared" si="3"/>
        <v>0.5</v>
      </c>
    </row>
    <row r="13" spans="1:35" ht="15">
      <c r="A13" s="616">
        <v>96</v>
      </c>
      <c r="B13" s="683" t="s">
        <v>42</v>
      </c>
      <c r="C13" s="626"/>
      <c r="D13" s="627"/>
      <c r="E13" s="626"/>
      <c r="F13" s="627"/>
      <c r="G13" s="626"/>
      <c r="H13" s="627"/>
      <c r="I13" s="616">
        <v>1</v>
      </c>
      <c r="J13" s="617">
        <v>0</v>
      </c>
      <c r="K13" s="626"/>
      <c r="L13" s="627"/>
      <c r="M13" s="616">
        <v>1</v>
      </c>
      <c r="N13" s="617">
        <v>0</v>
      </c>
      <c r="O13" s="616"/>
      <c r="P13" s="617"/>
      <c r="Q13" s="692"/>
      <c r="R13" s="693"/>
      <c r="S13" s="694"/>
      <c r="T13" s="695"/>
      <c r="U13" s="694"/>
      <c r="V13" s="695"/>
      <c r="W13" s="692">
        <v>0</v>
      </c>
      <c r="X13" s="693">
        <v>1</v>
      </c>
      <c r="Y13" s="692"/>
      <c r="Z13" s="693"/>
      <c r="AA13" s="696"/>
      <c r="AB13" s="696"/>
      <c r="AC13" s="616">
        <v>1</v>
      </c>
      <c r="AD13" s="697">
        <v>0</v>
      </c>
      <c r="AE13" s="688">
        <f t="shared" si="0"/>
        <v>3</v>
      </c>
      <c r="AF13" s="683">
        <f t="shared" si="1"/>
        <v>1</v>
      </c>
      <c r="AG13" s="698">
        <f t="shared" si="2"/>
        <v>4</v>
      </c>
      <c r="AH13" s="699">
        <v>8</v>
      </c>
      <c r="AI13" s="691">
        <f t="shared" si="3"/>
        <v>0.5</v>
      </c>
    </row>
    <row r="14" spans="1:35" ht="15">
      <c r="A14" s="616">
        <v>98</v>
      </c>
      <c r="B14" s="683" t="s">
        <v>74</v>
      </c>
      <c r="C14" s="626"/>
      <c r="D14" s="627"/>
      <c r="E14" s="616"/>
      <c r="F14" s="617"/>
      <c r="G14" s="626"/>
      <c r="H14" s="627"/>
      <c r="I14" s="626"/>
      <c r="J14" s="627"/>
      <c r="K14" s="616"/>
      <c r="L14" s="617"/>
      <c r="M14" s="626"/>
      <c r="N14" s="627"/>
      <c r="O14" s="626"/>
      <c r="P14" s="627"/>
      <c r="Q14" s="694"/>
      <c r="R14" s="695"/>
      <c r="S14" s="694"/>
      <c r="T14" s="695"/>
      <c r="U14" s="694"/>
      <c r="V14" s="695"/>
      <c r="W14" s="694"/>
      <c r="X14" s="695"/>
      <c r="Y14" s="694"/>
      <c r="Z14" s="695"/>
      <c r="AA14" s="696"/>
      <c r="AB14" s="696"/>
      <c r="AC14" s="626"/>
      <c r="AD14" s="704"/>
      <c r="AE14" s="688">
        <f t="shared" si="0"/>
        <v>0</v>
      </c>
      <c r="AF14" s="683">
        <f t="shared" si="1"/>
        <v>0</v>
      </c>
      <c r="AG14" s="698">
        <f t="shared" si="2"/>
        <v>0</v>
      </c>
      <c r="AH14" s="699">
        <v>2</v>
      </c>
      <c r="AI14" s="691">
        <f t="shared" si="3"/>
        <v>0</v>
      </c>
    </row>
    <row r="15" spans="1:35" ht="15">
      <c r="A15" s="616">
        <v>77</v>
      </c>
      <c r="B15" s="683" t="s">
        <v>88</v>
      </c>
      <c r="C15" s="626"/>
      <c r="D15" s="627"/>
      <c r="E15" s="616"/>
      <c r="F15" s="617"/>
      <c r="G15" s="616"/>
      <c r="H15" s="617"/>
      <c r="I15" s="626"/>
      <c r="J15" s="627"/>
      <c r="K15" s="616"/>
      <c r="L15" s="617"/>
      <c r="M15" s="616"/>
      <c r="N15" s="617"/>
      <c r="O15" s="616"/>
      <c r="P15" s="617"/>
      <c r="Q15" s="711"/>
      <c r="R15" s="712"/>
      <c r="S15" s="711"/>
      <c r="T15" s="712"/>
      <c r="U15" s="711"/>
      <c r="V15" s="712"/>
      <c r="W15" s="711"/>
      <c r="X15" s="712"/>
      <c r="Y15" s="711"/>
      <c r="Z15" s="712"/>
      <c r="AA15" s="713"/>
      <c r="AB15" s="713"/>
      <c r="AC15" s="628"/>
      <c r="AD15" s="714"/>
      <c r="AE15" s="688">
        <f t="shared" si="0"/>
        <v>0</v>
      </c>
      <c r="AF15" s="683">
        <f t="shared" si="1"/>
        <v>0</v>
      </c>
      <c r="AG15" s="698">
        <f t="shared" si="2"/>
        <v>0</v>
      </c>
      <c r="AH15" s="699">
        <v>5</v>
      </c>
      <c r="AI15" s="691">
        <f t="shared" si="3"/>
        <v>0</v>
      </c>
    </row>
    <row r="16" spans="1:35" ht="15">
      <c r="A16" s="616">
        <v>11</v>
      </c>
      <c r="B16" s="683" t="s">
        <v>28</v>
      </c>
      <c r="C16" s="616"/>
      <c r="D16" s="617"/>
      <c r="E16" s="616"/>
      <c r="F16" s="617"/>
      <c r="G16" s="616"/>
      <c r="H16" s="617"/>
      <c r="I16" s="616">
        <v>0</v>
      </c>
      <c r="J16" s="617">
        <v>1</v>
      </c>
      <c r="K16" s="616"/>
      <c r="L16" s="617"/>
      <c r="M16" s="626"/>
      <c r="N16" s="627"/>
      <c r="O16" s="616"/>
      <c r="P16" s="617"/>
      <c r="Q16" s="711"/>
      <c r="R16" s="712"/>
      <c r="S16" s="711"/>
      <c r="T16" s="712"/>
      <c r="U16" s="711"/>
      <c r="V16" s="712"/>
      <c r="W16" s="711"/>
      <c r="X16" s="712"/>
      <c r="Y16" s="711"/>
      <c r="Z16" s="712"/>
      <c r="AA16" s="713"/>
      <c r="AB16" s="713"/>
      <c r="AC16" s="628"/>
      <c r="AD16" s="714"/>
      <c r="AE16" s="688">
        <f t="shared" si="0"/>
        <v>0</v>
      </c>
      <c r="AF16" s="683">
        <f t="shared" si="1"/>
        <v>1</v>
      </c>
      <c r="AG16" s="698">
        <f t="shared" si="2"/>
        <v>1</v>
      </c>
      <c r="AH16" s="699">
        <v>6</v>
      </c>
      <c r="AI16" s="691">
        <f t="shared" si="3"/>
        <v>0.16666666666666666</v>
      </c>
    </row>
    <row r="17" spans="1:35" ht="18">
      <c r="A17" s="715">
        <v>20</v>
      </c>
      <c r="B17" s="644" t="s">
        <v>29</v>
      </c>
      <c r="C17" s="715">
        <v>2</v>
      </c>
      <c r="D17" s="716">
        <v>0</v>
      </c>
      <c r="E17" s="715">
        <v>5</v>
      </c>
      <c r="F17" s="716">
        <v>0</v>
      </c>
      <c r="G17" s="715">
        <v>7</v>
      </c>
      <c r="H17" s="716">
        <v>3</v>
      </c>
      <c r="I17" s="715">
        <v>6</v>
      </c>
      <c r="J17" s="716">
        <v>6</v>
      </c>
      <c r="K17" s="715">
        <v>1</v>
      </c>
      <c r="L17" s="716">
        <v>1</v>
      </c>
      <c r="M17" s="715">
        <v>6</v>
      </c>
      <c r="N17" s="716">
        <v>1</v>
      </c>
      <c r="O17" s="715">
        <v>4</v>
      </c>
      <c r="P17" s="716">
        <v>0</v>
      </c>
      <c r="Q17" s="717">
        <v>4</v>
      </c>
      <c r="R17" s="718">
        <v>1</v>
      </c>
      <c r="S17" s="717">
        <v>6</v>
      </c>
      <c r="T17" s="718">
        <v>3</v>
      </c>
      <c r="U17" s="717">
        <v>5</v>
      </c>
      <c r="V17" s="718">
        <v>1</v>
      </c>
      <c r="W17" s="717">
        <v>5</v>
      </c>
      <c r="X17" s="718">
        <v>2</v>
      </c>
      <c r="Y17" s="717">
        <v>3</v>
      </c>
      <c r="Z17" s="718">
        <v>2</v>
      </c>
      <c r="AA17" s="719"/>
      <c r="AB17" s="719"/>
      <c r="AC17" s="715">
        <v>0</v>
      </c>
      <c r="AD17" s="720">
        <v>2</v>
      </c>
      <c r="AE17" s="721">
        <f t="shared" si="0"/>
        <v>54</v>
      </c>
      <c r="AF17" s="644">
        <f t="shared" si="1"/>
        <v>22</v>
      </c>
      <c r="AG17" s="722">
        <f t="shared" si="2"/>
        <v>76</v>
      </c>
      <c r="AH17" s="690">
        <v>14</v>
      </c>
      <c r="AI17" s="723">
        <f t="shared" si="3"/>
        <v>5.428571428571429</v>
      </c>
    </row>
    <row r="18" spans="1:35" ht="15">
      <c r="A18" s="616">
        <v>45</v>
      </c>
      <c r="B18" s="683" t="s">
        <v>72</v>
      </c>
      <c r="C18" s="626"/>
      <c r="D18" s="627"/>
      <c r="E18" s="616">
        <v>1</v>
      </c>
      <c r="F18" s="617">
        <v>0</v>
      </c>
      <c r="G18" s="616">
        <v>0</v>
      </c>
      <c r="H18" s="617">
        <v>1</v>
      </c>
      <c r="I18" s="616">
        <v>1</v>
      </c>
      <c r="J18" s="617">
        <v>0</v>
      </c>
      <c r="K18" s="626"/>
      <c r="L18" s="627"/>
      <c r="M18" s="616">
        <v>1</v>
      </c>
      <c r="N18" s="617">
        <v>0</v>
      </c>
      <c r="O18" s="616"/>
      <c r="P18" s="617"/>
      <c r="Q18" s="692"/>
      <c r="R18" s="693"/>
      <c r="S18" s="692">
        <v>1</v>
      </c>
      <c r="T18" s="693">
        <v>3</v>
      </c>
      <c r="U18" s="692"/>
      <c r="V18" s="693"/>
      <c r="W18" s="692">
        <v>0</v>
      </c>
      <c r="X18" s="693">
        <v>3</v>
      </c>
      <c r="Y18" s="692">
        <v>0</v>
      </c>
      <c r="Z18" s="693">
        <v>1</v>
      </c>
      <c r="AA18" s="696"/>
      <c r="AB18" s="696"/>
      <c r="AC18" s="616"/>
      <c r="AD18" s="697"/>
      <c r="AE18" s="688">
        <f t="shared" si="0"/>
        <v>4</v>
      </c>
      <c r="AF18" s="683">
        <f t="shared" si="1"/>
        <v>8</v>
      </c>
      <c r="AG18" s="698">
        <f t="shared" si="2"/>
        <v>12</v>
      </c>
      <c r="AH18" s="699">
        <v>12</v>
      </c>
      <c r="AI18" s="691">
        <f t="shared" si="3"/>
        <v>1</v>
      </c>
    </row>
    <row r="19" spans="1:35" ht="15">
      <c r="A19" s="616">
        <v>94</v>
      </c>
      <c r="B19" s="683" t="s">
        <v>63</v>
      </c>
      <c r="C19" s="616"/>
      <c r="D19" s="617"/>
      <c r="E19" s="626"/>
      <c r="F19" s="627"/>
      <c r="G19" s="626"/>
      <c r="H19" s="627"/>
      <c r="I19" s="626"/>
      <c r="J19" s="627"/>
      <c r="K19" s="616">
        <v>1</v>
      </c>
      <c r="L19" s="617">
        <v>0</v>
      </c>
      <c r="M19" s="626"/>
      <c r="N19" s="627"/>
      <c r="O19" s="626"/>
      <c r="P19" s="627"/>
      <c r="Q19" s="694"/>
      <c r="R19" s="695"/>
      <c r="S19" s="694"/>
      <c r="T19" s="695"/>
      <c r="U19" s="694"/>
      <c r="V19" s="695"/>
      <c r="W19" s="694"/>
      <c r="X19" s="695"/>
      <c r="Y19" s="694"/>
      <c r="Z19" s="695"/>
      <c r="AA19" s="696"/>
      <c r="AB19" s="696"/>
      <c r="AC19" s="626"/>
      <c r="AD19" s="704"/>
      <c r="AE19" s="688">
        <f t="shared" si="0"/>
        <v>1</v>
      </c>
      <c r="AF19" s="683">
        <f t="shared" si="1"/>
        <v>0</v>
      </c>
      <c r="AG19" s="698">
        <f t="shared" si="2"/>
        <v>1</v>
      </c>
      <c r="AH19" s="699">
        <v>2</v>
      </c>
      <c r="AI19" s="691">
        <f t="shared" si="3"/>
        <v>0.5</v>
      </c>
    </row>
    <row r="20" spans="1:35" ht="15.75">
      <c r="A20" s="616">
        <v>72</v>
      </c>
      <c r="B20" s="709" t="s">
        <v>30</v>
      </c>
      <c r="C20" s="616"/>
      <c r="D20" s="617"/>
      <c r="E20" s="616"/>
      <c r="F20" s="617"/>
      <c r="G20" s="626"/>
      <c r="H20" s="627"/>
      <c r="I20" s="616"/>
      <c r="J20" s="617"/>
      <c r="K20" s="616"/>
      <c r="L20" s="617"/>
      <c r="M20" s="616"/>
      <c r="N20" s="617"/>
      <c r="O20" s="616"/>
      <c r="P20" s="617"/>
      <c r="Q20" s="692"/>
      <c r="R20" s="693"/>
      <c r="S20" s="692"/>
      <c r="T20" s="693"/>
      <c r="U20" s="692"/>
      <c r="V20" s="693"/>
      <c r="W20" s="692"/>
      <c r="X20" s="693"/>
      <c r="Y20" s="692"/>
      <c r="Z20" s="693"/>
      <c r="AA20" s="696"/>
      <c r="AB20" s="696"/>
      <c r="AC20" s="616"/>
      <c r="AD20" s="697"/>
      <c r="AE20" s="688">
        <f t="shared" si="0"/>
        <v>0</v>
      </c>
      <c r="AF20" s="683">
        <f t="shared" si="1"/>
        <v>0</v>
      </c>
      <c r="AG20" s="698">
        <f t="shared" si="2"/>
        <v>0</v>
      </c>
      <c r="AH20" s="724">
        <v>13</v>
      </c>
      <c r="AI20" s="691">
        <f t="shared" si="3"/>
        <v>0</v>
      </c>
    </row>
    <row r="21" spans="1:35" ht="15">
      <c r="A21" s="616">
        <v>29</v>
      </c>
      <c r="B21" s="683" t="s">
        <v>61</v>
      </c>
      <c r="C21" s="616"/>
      <c r="D21" s="617"/>
      <c r="E21" s="616">
        <v>1</v>
      </c>
      <c r="F21" s="617">
        <v>1</v>
      </c>
      <c r="G21" s="626"/>
      <c r="H21" s="627"/>
      <c r="I21" s="626"/>
      <c r="J21" s="627"/>
      <c r="K21" s="616"/>
      <c r="L21" s="617"/>
      <c r="M21" s="626"/>
      <c r="N21" s="627"/>
      <c r="O21" s="626"/>
      <c r="P21" s="627"/>
      <c r="Q21" s="694"/>
      <c r="R21" s="695"/>
      <c r="S21" s="694"/>
      <c r="T21" s="695"/>
      <c r="U21" s="694"/>
      <c r="V21" s="695"/>
      <c r="W21" s="694"/>
      <c r="X21" s="695"/>
      <c r="Y21" s="694"/>
      <c r="Z21" s="695"/>
      <c r="AA21" s="696"/>
      <c r="AB21" s="696"/>
      <c r="AC21" s="626"/>
      <c r="AD21" s="704"/>
      <c r="AE21" s="688">
        <f t="shared" si="0"/>
        <v>1</v>
      </c>
      <c r="AF21" s="683">
        <f t="shared" si="1"/>
        <v>1</v>
      </c>
      <c r="AG21" s="698">
        <f t="shared" si="2"/>
        <v>2</v>
      </c>
      <c r="AH21" s="699">
        <v>3</v>
      </c>
      <c r="AI21" s="691">
        <f t="shared" si="3"/>
        <v>0.6666666666666666</v>
      </c>
    </row>
    <row r="22" spans="1:35" ht="15">
      <c r="A22" s="616">
        <v>16</v>
      </c>
      <c r="B22" s="683" t="s">
        <v>46</v>
      </c>
      <c r="C22" s="616"/>
      <c r="D22" s="617"/>
      <c r="E22" s="626"/>
      <c r="F22" s="627"/>
      <c r="G22" s="616"/>
      <c r="H22" s="617"/>
      <c r="I22" s="616">
        <v>1</v>
      </c>
      <c r="J22" s="617">
        <v>0</v>
      </c>
      <c r="K22" s="616"/>
      <c r="L22" s="617"/>
      <c r="M22" s="616">
        <v>0</v>
      </c>
      <c r="N22" s="617">
        <v>1</v>
      </c>
      <c r="O22" s="616">
        <v>0</v>
      </c>
      <c r="P22" s="617">
        <v>1</v>
      </c>
      <c r="Q22" s="692"/>
      <c r="R22" s="693"/>
      <c r="S22" s="692"/>
      <c r="T22" s="693"/>
      <c r="U22" s="692">
        <v>1</v>
      </c>
      <c r="V22" s="693">
        <v>0</v>
      </c>
      <c r="W22" s="692">
        <v>3</v>
      </c>
      <c r="X22" s="693">
        <v>0</v>
      </c>
      <c r="Y22" s="692"/>
      <c r="Z22" s="693"/>
      <c r="AA22" s="696"/>
      <c r="AB22" s="696"/>
      <c r="AC22" s="626"/>
      <c r="AD22" s="704"/>
      <c r="AE22" s="688">
        <f t="shared" si="0"/>
        <v>5</v>
      </c>
      <c r="AF22" s="683">
        <f t="shared" si="1"/>
        <v>2</v>
      </c>
      <c r="AG22" s="698">
        <f t="shared" si="2"/>
        <v>7</v>
      </c>
      <c r="AH22" s="699">
        <v>12</v>
      </c>
      <c r="AI22" s="691">
        <f t="shared" si="3"/>
        <v>0.5833333333333334</v>
      </c>
    </row>
    <row r="23" spans="1:35" ht="15">
      <c r="A23" s="616">
        <v>22</v>
      </c>
      <c r="B23" s="709" t="s">
        <v>122</v>
      </c>
      <c r="C23" s="626"/>
      <c r="D23" s="627"/>
      <c r="E23" s="626"/>
      <c r="F23" s="627"/>
      <c r="G23" s="616"/>
      <c r="H23" s="617"/>
      <c r="I23" s="616"/>
      <c r="J23" s="617"/>
      <c r="K23" s="616"/>
      <c r="L23" s="617"/>
      <c r="M23" s="616"/>
      <c r="N23" s="617"/>
      <c r="O23" s="616"/>
      <c r="P23" s="617"/>
      <c r="Q23" s="694"/>
      <c r="R23" s="695"/>
      <c r="S23" s="692"/>
      <c r="T23" s="693"/>
      <c r="U23" s="694"/>
      <c r="V23" s="695"/>
      <c r="W23" s="694"/>
      <c r="X23" s="695"/>
      <c r="Y23" s="694"/>
      <c r="Z23" s="695"/>
      <c r="AA23" s="696"/>
      <c r="AB23" s="696"/>
      <c r="AC23" s="616"/>
      <c r="AD23" s="697"/>
      <c r="AE23" s="688">
        <f t="shared" si="0"/>
        <v>0</v>
      </c>
      <c r="AF23" s="683">
        <f t="shared" si="1"/>
        <v>0</v>
      </c>
      <c r="AG23" s="698">
        <f t="shared" si="2"/>
        <v>0</v>
      </c>
      <c r="AH23" s="699">
        <v>8</v>
      </c>
      <c r="AI23" s="691">
        <f t="shared" si="3"/>
        <v>0</v>
      </c>
    </row>
    <row r="24" spans="1:35" ht="15">
      <c r="A24" s="616">
        <v>33</v>
      </c>
      <c r="B24" s="683" t="s">
        <v>90</v>
      </c>
      <c r="C24" s="624"/>
      <c r="D24" s="625"/>
      <c r="E24" s="624"/>
      <c r="F24" s="625"/>
      <c r="G24" s="624"/>
      <c r="H24" s="625"/>
      <c r="I24" s="624"/>
      <c r="J24" s="625"/>
      <c r="K24" s="624"/>
      <c r="L24" s="625"/>
      <c r="M24" s="616"/>
      <c r="N24" s="617"/>
      <c r="O24" s="616"/>
      <c r="P24" s="617"/>
      <c r="Q24" s="694"/>
      <c r="R24" s="695"/>
      <c r="S24" s="694"/>
      <c r="T24" s="695"/>
      <c r="U24" s="694"/>
      <c r="V24" s="695"/>
      <c r="W24" s="694"/>
      <c r="X24" s="695"/>
      <c r="Y24" s="694"/>
      <c r="Z24" s="695"/>
      <c r="AA24" s="696"/>
      <c r="AB24" s="696"/>
      <c r="AC24" s="626"/>
      <c r="AD24" s="704"/>
      <c r="AE24" s="688">
        <f t="shared" si="0"/>
        <v>0</v>
      </c>
      <c r="AF24" s="683">
        <f t="shared" si="1"/>
        <v>0</v>
      </c>
      <c r="AG24" s="698">
        <f t="shared" si="2"/>
        <v>0</v>
      </c>
      <c r="AH24" s="699">
        <v>2</v>
      </c>
      <c r="AI24" s="691">
        <f t="shared" si="3"/>
        <v>0</v>
      </c>
    </row>
    <row r="25" spans="1:35" ht="15">
      <c r="A25" s="616">
        <v>36</v>
      </c>
      <c r="B25" s="683" t="s">
        <v>31</v>
      </c>
      <c r="C25" s="626"/>
      <c r="D25" s="627"/>
      <c r="E25" s="616"/>
      <c r="F25" s="617"/>
      <c r="G25" s="626"/>
      <c r="H25" s="627"/>
      <c r="I25" s="626"/>
      <c r="J25" s="627"/>
      <c r="K25" s="626"/>
      <c r="L25" s="627"/>
      <c r="M25" s="626"/>
      <c r="N25" s="627"/>
      <c r="O25" s="626"/>
      <c r="P25" s="627"/>
      <c r="Q25" s="694"/>
      <c r="R25" s="695"/>
      <c r="S25" s="694"/>
      <c r="T25" s="695"/>
      <c r="U25" s="694"/>
      <c r="V25" s="695"/>
      <c r="W25" s="694"/>
      <c r="X25" s="695"/>
      <c r="Y25" s="694"/>
      <c r="Z25" s="695"/>
      <c r="AA25" s="696"/>
      <c r="AB25" s="696"/>
      <c r="AC25" s="626"/>
      <c r="AD25" s="704"/>
      <c r="AE25" s="688">
        <f t="shared" si="0"/>
        <v>0</v>
      </c>
      <c r="AF25" s="683">
        <f t="shared" si="1"/>
        <v>0</v>
      </c>
      <c r="AG25" s="698">
        <f t="shared" si="2"/>
        <v>0</v>
      </c>
      <c r="AH25" s="699">
        <v>1</v>
      </c>
      <c r="AI25" s="691">
        <f t="shared" si="3"/>
        <v>0</v>
      </c>
    </row>
    <row r="26" spans="1:35" ht="15.75">
      <c r="A26" s="616">
        <v>18</v>
      </c>
      <c r="B26" s="683" t="s">
        <v>32</v>
      </c>
      <c r="C26" s="616"/>
      <c r="D26" s="617"/>
      <c r="E26" s="616">
        <v>1</v>
      </c>
      <c r="F26" s="617">
        <v>0</v>
      </c>
      <c r="G26" s="616">
        <v>0</v>
      </c>
      <c r="H26" s="617">
        <v>2</v>
      </c>
      <c r="I26" s="626"/>
      <c r="J26" s="627"/>
      <c r="K26" s="616">
        <v>0</v>
      </c>
      <c r="L26" s="617">
        <v>1</v>
      </c>
      <c r="M26" s="616">
        <v>1</v>
      </c>
      <c r="N26" s="617">
        <v>0</v>
      </c>
      <c r="O26" s="616">
        <v>1</v>
      </c>
      <c r="P26" s="617">
        <v>0</v>
      </c>
      <c r="Q26" s="694"/>
      <c r="R26" s="695"/>
      <c r="S26" s="694"/>
      <c r="T26" s="695"/>
      <c r="U26" s="692">
        <v>0</v>
      </c>
      <c r="V26" s="693">
        <v>1</v>
      </c>
      <c r="W26" s="692">
        <v>3</v>
      </c>
      <c r="X26" s="693">
        <v>2</v>
      </c>
      <c r="Y26" s="692">
        <v>3</v>
      </c>
      <c r="Z26" s="693">
        <v>1</v>
      </c>
      <c r="AA26" s="696"/>
      <c r="AB26" s="696"/>
      <c r="AC26" s="616"/>
      <c r="AD26" s="697"/>
      <c r="AE26" s="688">
        <f t="shared" si="0"/>
        <v>9</v>
      </c>
      <c r="AF26" s="683">
        <f t="shared" si="1"/>
        <v>7</v>
      </c>
      <c r="AG26" s="705">
        <f t="shared" si="2"/>
        <v>16</v>
      </c>
      <c r="AH26" s="699">
        <v>11</v>
      </c>
      <c r="AI26" s="691">
        <f t="shared" si="3"/>
        <v>1.4545454545454546</v>
      </c>
    </row>
    <row r="27" spans="1:35" ht="15">
      <c r="A27" s="700">
        <v>46</v>
      </c>
      <c r="B27" s="701" t="s">
        <v>125</v>
      </c>
      <c r="C27" s="725"/>
      <c r="D27" s="726"/>
      <c r="E27" s="725"/>
      <c r="F27" s="726"/>
      <c r="G27" s="725"/>
      <c r="H27" s="726"/>
      <c r="I27" s="725"/>
      <c r="J27" s="726"/>
      <c r="K27" s="725"/>
      <c r="L27" s="726"/>
      <c r="M27" s="725"/>
      <c r="N27" s="726"/>
      <c r="O27" s="725"/>
      <c r="P27" s="726"/>
      <c r="Q27" s="727"/>
      <c r="R27" s="728"/>
      <c r="S27" s="727"/>
      <c r="T27" s="728"/>
      <c r="U27" s="729"/>
      <c r="V27" s="730"/>
      <c r="W27" s="729"/>
      <c r="X27" s="730"/>
      <c r="Y27" s="729"/>
      <c r="Z27" s="730"/>
      <c r="AA27" s="731"/>
      <c r="AB27" s="731"/>
      <c r="AC27" s="700"/>
      <c r="AD27" s="732"/>
      <c r="AE27" s="688">
        <f t="shared" si="0"/>
        <v>0</v>
      </c>
      <c r="AF27" s="683">
        <f t="shared" si="1"/>
        <v>0</v>
      </c>
      <c r="AG27" s="698">
        <f t="shared" si="2"/>
        <v>0</v>
      </c>
      <c r="AH27" s="699">
        <v>1</v>
      </c>
      <c r="AI27" s="691">
        <f t="shared" si="3"/>
        <v>0</v>
      </c>
    </row>
    <row r="28" spans="1:34" ht="15">
      <c r="A28" s="700"/>
      <c r="B28" s="701" t="s">
        <v>93</v>
      </c>
      <c r="C28" s="700"/>
      <c r="D28" s="733"/>
      <c r="E28" s="700"/>
      <c r="F28" s="733"/>
      <c r="G28" s="700"/>
      <c r="H28" s="733"/>
      <c r="I28" s="734"/>
      <c r="J28" s="735"/>
      <c r="K28" s="700"/>
      <c r="L28" s="733"/>
      <c r="M28" s="700">
        <v>1</v>
      </c>
      <c r="N28" s="733"/>
      <c r="O28" s="700"/>
      <c r="P28" s="733"/>
      <c r="Q28" s="736"/>
      <c r="R28" s="737"/>
      <c r="S28" s="736">
        <v>1</v>
      </c>
      <c r="T28" s="737"/>
      <c r="U28" s="736"/>
      <c r="V28" s="737"/>
      <c r="W28" s="736"/>
      <c r="X28" s="737"/>
      <c r="Y28" s="736"/>
      <c r="Z28" s="737"/>
      <c r="AA28" s="738"/>
      <c r="AB28" s="738"/>
      <c r="AC28" s="700"/>
      <c r="AD28" s="732"/>
      <c r="AE28" s="688">
        <f t="shared" si="0"/>
        <v>2</v>
      </c>
      <c r="AF28" s="683">
        <f t="shared" si="1"/>
        <v>0</v>
      </c>
      <c r="AG28" s="739">
        <f t="shared" si="2"/>
        <v>2</v>
      </c>
      <c r="AH28" s="740"/>
    </row>
    <row r="29" spans="1:34" ht="15" thickBot="1">
      <c r="A29" s="741"/>
      <c r="B29" s="742"/>
      <c r="C29" s="741">
        <f aca="true" t="shared" si="4" ref="C29:AD29">SUM(C3:C26)</f>
        <v>3</v>
      </c>
      <c r="D29" s="743">
        <f t="shared" si="4"/>
        <v>0</v>
      </c>
      <c r="E29" s="741">
        <f t="shared" si="4"/>
        <v>13</v>
      </c>
      <c r="F29" s="743">
        <f t="shared" si="4"/>
        <v>8</v>
      </c>
      <c r="G29" s="741">
        <f t="shared" si="4"/>
        <v>12</v>
      </c>
      <c r="H29" s="743">
        <f t="shared" si="4"/>
        <v>7</v>
      </c>
      <c r="I29" s="741">
        <f t="shared" si="4"/>
        <v>23</v>
      </c>
      <c r="J29" s="743">
        <f t="shared" si="4"/>
        <v>12</v>
      </c>
      <c r="K29" s="741">
        <f t="shared" si="4"/>
        <v>6</v>
      </c>
      <c r="L29" s="743">
        <f t="shared" si="4"/>
        <v>4</v>
      </c>
      <c r="M29" s="741">
        <f>SUM(M3:M28)</f>
        <v>19</v>
      </c>
      <c r="N29" s="743">
        <f t="shared" si="4"/>
        <v>14</v>
      </c>
      <c r="O29" s="741">
        <f t="shared" si="4"/>
        <v>8</v>
      </c>
      <c r="P29" s="743">
        <f t="shared" si="4"/>
        <v>4</v>
      </c>
      <c r="Q29" s="743">
        <f t="shared" si="4"/>
        <v>6</v>
      </c>
      <c r="R29" s="743">
        <f t="shared" si="4"/>
        <v>4</v>
      </c>
      <c r="S29" s="743">
        <f>SUM(S3:S28)</f>
        <v>20</v>
      </c>
      <c r="T29" s="743">
        <f>SUM(T3:T28)</f>
        <v>12</v>
      </c>
      <c r="U29" s="743">
        <f t="shared" si="4"/>
        <v>9</v>
      </c>
      <c r="V29" s="743">
        <f t="shared" si="4"/>
        <v>5</v>
      </c>
      <c r="W29" s="743">
        <f t="shared" si="4"/>
        <v>16</v>
      </c>
      <c r="X29" s="743">
        <f t="shared" si="4"/>
        <v>13</v>
      </c>
      <c r="Y29" s="743">
        <f t="shared" si="4"/>
        <v>8</v>
      </c>
      <c r="Z29" s="743">
        <f t="shared" si="4"/>
        <v>8</v>
      </c>
      <c r="AA29" s="743">
        <f t="shared" si="4"/>
        <v>0</v>
      </c>
      <c r="AB29" s="743">
        <f t="shared" si="4"/>
        <v>0</v>
      </c>
      <c r="AC29" s="743">
        <f t="shared" si="4"/>
        <v>4</v>
      </c>
      <c r="AD29" s="743">
        <f t="shared" si="4"/>
        <v>3</v>
      </c>
      <c r="AE29" s="744">
        <f>SUM(AE3:AE28)</f>
        <v>147</v>
      </c>
      <c r="AF29" s="744">
        <f>SUM(AF3:AF28)</f>
        <v>94</v>
      </c>
      <c r="AG29" s="744">
        <f t="shared" si="2"/>
        <v>241</v>
      </c>
      <c r="AH29" s="740"/>
    </row>
    <row r="31" ht="14.25">
      <c r="B31" s="745"/>
    </row>
  </sheetData>
  <mergeCells count="14">
    <mergeCell ref="C1:D1"/>
    <mergeCell ref="E1:F1"/>
    <mergeCell ref="G1:H1"/>
    <mergeCell ref="I1:J1"/>
    <mergeCell ref="AC1:AD1"/>
    <mergeCell ref="K1:L1"/>
    <mergeCell ref="M1:N1"/>
    <mergeCell ref="O1:P1"/>
    <mergeCell ref="Q1:R1"/>
    <mergeCell ref="S1:T1"/>
    <mergeCell ref="U1:V1"/>
    <mergeCell ref="W1:X1"/>
    <mergeCell ref="Y1:Z1"/>
    <mergeCell ref="AA1:AB1"/>
  </mergeCells>
  <conditionalFormatting sqref="AI3:AI27">
    <cfRule type="cellIs" priority="1" dxfId="1" operator="between" stopIfTrue="1">
      <formula>1</formula>
      <formula>2.4</formula>
    </cfRule>
    <cfRule type="cellIs" priority="2" dxfId="2" operator="between" stopIfTrue="1">
      <formula>2.5</formula>
      <formula>4.99</formula>
    </cfRule>
    <cfRule type="cellIs" priority="3" dxfId="3" operator="greaterThan" stopIfTrue="1">
      <formula>5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3"/>
  <sheetViews>
    <sheetView zoomScale="75" zoomScaleNormal="75" workbookViewId="0" topLeftCell="A1">
      <selection activeCell="R27" sqref="R27"/>
    </sheetView>
  </sheetViews>
  <sheetFormatPr defaultColWidth="9.00390625" defaultRowHeight="14.25"/>
  <cols>
    <col min="1" max="1" width="3.50390625" style="671" bestFit="1" customWidth="1"/>
    <col min="2" max="2" width="18.875" style="290" customWidth="1"/>
    <col min="3" max="3" width="3.875" style="539" customWidth="1"/>
    <col min="4" max="4" width="3.75390625" style="539" customWidth="1"/>
    <col min="5" max="5" width="3.25390625" style="539" customWidth="1"/>
    <col min="6" max="6" width="3.50390625" style="539" customWidth="1"/>
    <col min="7" max="7" width="3.125" style="539" customWidth="1"/>
    <col min="8" max="8" width="3.00390625" style="539" customWidth="1"/>
    <col min="9" max="9" width="3.875" style="539" customWidth="1"/>
    <col min="10" max="10" width="3.625" style="539" customWidth="1"/>
    <col min="11" max="11" width="3.875" style="539" customWidth="1"/>
    <col min="12" max="12" width="3.625" style="539" customWidth="1"/>
    <col min="13" max="13" width="3.875" style="672" customWidth="1"/>
    <col min="14" max="14" width="4.875" style="672" customWidth="1"/>
    <col min="15" max="15" width="3.875" style="539" customWidth="1"/>
    <col min="16" max="16" width="4.375" style="539" customWidth="1"/>
    <col min="17" max="17" width="3.875" style="539" customWidth="1"/>
    <col min="18" max="18" width="3.125" style="539" customWidth="1"/>
    <col min="19" max="19" width="3.875" style="290" customWidth="1"/>
    <col min="20" max="22" width="3.625" style="290" customWidth="1"/>
    <col min="23" max="23" width="4.25390625" style="290" customWidth="1"/>
    <col min="24" max="24" width="3.375" style="290" customWidth="1"/>
    <col min="25" max="25" width="4.25390625" style="290" customWidth="1"/>
    <col min="26" max="26" width="4.50390625" style="290" customWidth="1"/>
    <col min="27" max="27" width="4.25390625" style="290" customWidth="1"/>
    <col min="28" max="28" width="4.125" style="290" customWidth="1"/>
    <col min="29" max="29" width="4.25390625" style="290" customWidth="1"/>
    <col min="30" max="30" width="5.00390625" style="290" customWidth="1"/>
    <col min="31" max="31" width="5.75390625" style="290" bestFit="1" customWidth="1"/>
    <col min="32" max="32" width="7.125" style="290" bestFit="1" customWidth="1"/>
    <col min="33" max="33" width="6.25390625" style="290" bestFit="1" customWidth="1"/>
    <col min="34" max="34" width="6.50390625" style="290" bestFit="1" customWidth="1"/>
    <col min="35" max="46" width="9.00390625" style="290" customWidth="1"/>
    <col min="47" max="56" width="0" style="290" hidden="1" customWidth="1"/>
    <col min="57" max="16384" width="9.00390625" style="290" customWidth="1"/>
  </cols>
  <sheetData>
    <row r="1" spans="1:37" ht="15.75" thickBot="1">
      <c r="A1" s="576"/>
      <c r="B1" s="577" t="s">
        <v>84</v>
      </c>
      <c r="C1" s="1103" t="s">
        <v>73</v>
      </c>
      <c r="D1" s="1104"/>
      <c r="E1" s="1103" t="s">
        <v>80</v>
      </c>
      <c r="F1" s="1104"/>
      <c r="G1" s="1103" t="s">
        <v>13</v>
      </c>
      <c r="H1" s="1104"/>
      <c r="I1" s="1103" t="s">
        <v>36</v>
      </c>
      <c r="J1" s="1104"/>
      <c r="K1" s="1103" t="s">
        <v>81</v>
      </c>
      <c r="L1" s="1104"/>
      <c r="M1" s="1105" t="s">
        <v>33</v>
      </c>
      <c r="N1" s="1106"/>
      <c r="O1" s="1103" t="s">
        <v>67</v>
      </c>
      <c r="P1" s="1104"/>
      <c r="Q1" s="1101" t="s">
        <v>73</v>
      </c>
      <c r="R1" s="1102"/>
      <c r="S1" s="1101" t="s">
        <v>80</v>
      </c>
      <c r="T1" s="1102"/>
      <c r="U1" s="1101" t="s">
        <v>13</v>
      </c>
      <c r="V1" s="1102"/>
      <c r="W1" s="1101" t="s">
        <v>36</v>
      </c>
      <c r="X1" s="1102"/>
      <c r="Y1" s="1101" t="s">
        <v>81</v>
      </c>
      <c r="Z1" s="1102"/>
      <c r="AA1" s="1099" t="s">
        <v>33</v>
      </c>
      <c r="AB1" s="1100"/>
      <c r="AC1" s="1101" t="s">
        <v>67</v>
      </c>
      <c r="AD1" s="1102"/>
      <c r="AE1" s="579" t="s">
        <v>55</v>
      </c>
      <c r="AF1" s="580" t="s">
        <v>56</v>
      </c>
      <c r="AK1" s="290" t="s">
        <v>131</v>
      </c>
    </row>
    <row r="2" spans="1:35" ht="15.75" thickBot="1">
      <c r="A2" s="555"/>
      <c r="B2" s="581"/>
      <c r="C2" s="582">
        <v>1</v>
      </c>
      <c r="D2" s="583">
        <v>14</v>
      </c>
      <c r="E2" s="584">
        <v>4</v>
      </c>
      <c r="F2" s="583">
        <v>6</v>
      </c>
      <c r="G2" s="585">
        <v>14</v>
      </c>
      <c r="H2" s="576">
        <v>5</v>
      </c>
      <c r="I2" s="584">
        <v>2</v>
      </c>
      <c r="J2" s="583">
        <v>6</v>
      </c>
      <c r="K2" s="584">
        <v>2</v>
      </c>
      <c r="L2" s="583">
        <v>7</v>
      </c>
      <c r="M2" s="586">
        <v>6</v>
      </c>
      <c r="N2" s="587">
        <v>5</v>
      </c>
      <c r="O2" s="584">
        <v>0</v>
      </c>
      <c r="P2" s="583">
        <v>0</v>
      </c>
      <c r="Q2" s="584">
        <v>2</v>
      </c>
      <c r="R2" s="583">
        <v>5</v>
      </c>
      <c r="S2" s="584">
        <v>4</v>
      </c>
      <c r="T2" s="583">
        <v>3</v>
      </c>
      <c r="U2" s="584"/>
      <c r="V2" s="583"/>
      <c r="W2" s="584">
        <v>0</v>
      </c>
      <c r="X2" s="583">
        <v>8</v>
      </c>
      <c r="Y2" s="588">
        <v>4</v>
      </c>
      <c r="Z2" s="583">
        <v>7</v>
      </c>
      <c r="AA2" s="589">
        <v>11</v>
      </c>
      <c r="AB2" s="583">
        <v>1</v>
      </c>
      <c r="AC2" s="584">
        <v>5</v>
      </c>
      <c r="AD2" s="583">
        <v>0</v>
      </c>
      <c r="AE2" s="590">
        <f>SUM(AC2,AA2,Y2,W2,U2,S2,Q2,O2,M2,K2,I2,G2,E2,C2)</f>
        <v>55</v>
      </c>
      <c r="AF2" s="591">
        <f aca="true" t="shared" si="0" ref="AF2:AF14">SUM(AD2,AB2,Z2,X2,V2,T2,R2,P2,N2,L2,J2,H2,F2,D2)</f>
        <v>67</v>
      </c>
      <c r="AG2" s="290" t="s">
        <v>57</v>
      </c>
      <c r="AH2" s="290" t="s">
        <v>49</v>
      </c>
      <c r="AI2" s="290" t="s">
        <v>231</v>
      </c>
    </row>
    <row r="3" spans="1:35" ht="16.5" thickBot="1">
      <c r="A3" s="592">
        <v>98</v>
      </c>
      <c r="B3" s="593" t="s">
        <v>21</v>
      </c>
      <c r="C3" s="594"/>
      <c r="D3" s="595"/>
      <c r="E3" s="596"/>
      <c r="F3" s="597"/>
      <c r="G3" s="594">
        <v>0</v>
      </c>
      <c r="H3" s="595">
        <v>1</v>
      </c>
      <c r="I3" s="594"/>
      <c r="J3" s="595"/>
      <c r="K3" s="594"/>
      <c r="L3" s="595"/>
      <c r="M3" s="598"/>
      <c r="N3" s="599"/>
      <c r="O3" s="594"/>
      <c r="P3" s="595"/>
      <c r="Q3" s="594"/>
      <c r="R3" s="595"/>
      <c r="S3" s="594"/>
      <c r="T3" s="595"/>
      <c r="U3" s="600"/>
      <c r="V3" s="601"/>
      <c r="W3" s="594"/>
      <c r="X3" s="595"/>
      <c r="Y3" s="594"/>
      <c r="Z3" s="595"/>
      <c r="AA3" s="594"/>
      <c r="AB3" s="595"/>
      <c r="AC3" s="600"/>
      <c r="AD3" s="601"/>
      <c r="AE3" s="590">
        <f>SUM(AC3,AA3,Y3,W3,U3,S3,Q3,O3,M3,K3,I3,G3,E3,C3)</f>
        <v>0</v>
      </c>
      <c r="AF3" s="591">
        <f t="shared" si="0"/>
        <v>1</v>
      </c>
      <c r="AG3" s="602">
        <f aca="true" t="shared" si="1" ref="AG3:AG14">SUM(C3:AD3)</f>
        <v>1</v>
      </c>
      <c r="AH3" s="603">
        <v>11</v>
      </c>
      <c r="AI3" s="604">
        <f>AG3/AH3</f>
        <v>0.09090909090909091</v>
      </c>
    </row>
    <row r="4" spans="1:35" ht="16.5" thickBot="1">
      <c r="A4" s="605">
        <v>46</v>
      </c>
      <c r="B4" s="417" t="s">
        <v>125</v>
      </c>
      <c r="C4" s="10"/>
      <c r="D4" s="606"/>
      <c r="E4" s="607"/>
      <c r="F4" s="606"/>
      <c r="G4" s="607"/>
      <c r="H4" s="606"/>
      <c r="I4" s="607"/>
      <c r="J4" s="606"/>
      <c r="K4" s="607"/>
      <c r="L4" s="606"/>
      <c r="M4" s="608"/>
      <c r="N4" s="609"/>
      <c r="O4" s="607"/>
      <c r="P4" s="606"/>
      <c r="Q4" s="610">
        <v>0</v>
      </c>
      <c r="R4" s="611">
        <v>1</v>
      </c>
      <c r="S4" s="610"/>
      <c r="T4" s="611"/>
      <c r="U4" s="612"/>
      <c r="V4" s="613"/>
      <c r="W4" s="610"/>
      <c r="X4" s="611"/>
      <c r="Y4" s="610"/>
      <c r="Z4" s="611"/>
      <c r="AA4" s="610"/>
      <c r="AB4" s="611"/>
      <c r="AC4" s="612"/>
      <c r="AD4" s="613"/>
      <c r="AE4" s="590">
        <f>SUM(AC4,AA4,Y4,W4,U4,S4,Q4,O4,M4,K4,I4,G4,E4,C4)</f>
        <v>0</v>
      </c>
      <c r="AF4" s="591">
        <f>SUM(AD4,AB4,Z4,X4,V4,T4,R4,P4,N4,L4,J4,H4,F4,D4)</f>
        <v>1</v>
      </c>
      <c r="AG4" s="602">
        <f>SUM(C4:AD4)</f>
        <v>1</v>
      </c>
      <c r="AH4" s="614">
        <v>7</v>
      </c>
      <c r="AI4" s="604">
        <f aca="true" t="shared" si="2" ref="AI4:AI17">AG4/AH4</f>
        <v>0.14285714285714285</v>
      </c>
    </row>
    <row r="5" spans="1:35" s="623" customFormat="1" ht="15.75" thickBot="1">
      <c r="A5" s="615">
        <v>40</v>
      </c>
      <c r="B5" s="369" t="s">
        <v>22</v>
      </c>
      <c r="C5" s="616"/>
      <c r="D5" s="617"/>
      <c r="E5" s="616"/>
      <c r="F5" s="617"/>
      <c r="G5" s="616">
        <v>1</v>
      </c>
      <c r="H5" s="617">
        <v>0</v>
      </c>
      <c r="I5" s="616"/>
      <c r="J5" s="617"/>
      <c r="K5" s="616"/>
      <c r="L5" s="617"/>
      <c r="M5" s="618"/>
      <c r="N5" s="619"/>
      <c r="O5" s="616"/>
      <c r="P5" s="617"/>
      <c r="Q5" s="616"/>
      <c r="R5" s="617"/>
      <c r="S5" s="616"/>
      <c r="T5" s="617"/>
      <c r="U5" s="620"/>
      <c r="V5" s="621"/>
      <c r="W5" s="616"/>
      <c r="X5" s="617"/>
      <c r="Y5" s="616"/>
      <c r="Z5" s="617"/>
      <c r="AA5" s="616">
        <v>0</v>
      </c>
      <c r="AB5" s="617">
        <v>1</v>
      </c>
      <c r="AC5" s="620"/>
      <c r="AD5" s="621"/>
      <c r="AE5" s="590">
        <f aca="true" t="shared" si="3" ref="AE5:AE14">SUM(AC5,AA5,Y5,W5,U5,S5,Q5,O5,M5,K5,I5,G5,E5,C5)</f>
        <v>1</v>
      </c>
      <c r="AF5" s="591">
        <f t="shared" si="0"/>
        <v>1</v>
      </c>
      <c r="AG5" s="622">
        <f t="shared" si="1"/>
        <v>2</v>
      </c>
      <c r="AH5" s="453">
        <v>12</v>
      </c>
      <c r="AI5" s="604">
        <f t="shared" si="2"/>
        <v>0.16666666666666666</v>
      </c>
    </row>
    <row r="6" spans="1:35" s="623" customFormat="1" ht="15.75" thickBot="1">
      <c r="A6" s="615">
        <v>9</v>
      </c>
      <c r="B6" s="369" t="s">
        <v>91</v>
      </c>
      <c r="C6" s="624"/>
      <c r="D6" s="625"/>
      <c r="E6" s="624"/>
      <c r="F6" s="625"/>
      <c r="G6" s="624"/>
      <c r="H6" s="625"/>
      <c r="I6" s="624"/>
      <c r="J6" s="625"/>
      <c r="K6" s="616"/>
      <c r="L6" s="617"/>
      <c r="M6" s="618"/>
      <c r="N6" s="619"/>
      <c r="O6" s="616"/>
      <c r="P6" s="617"/>
      <c r="Q6" s="626"/>
      <c r="R6" s="627"/>
      <c r="S6" s="616"/>
      <c r="T6" s="617"/>
      <c r="U6" s="620"/>
      <c r="V6" s="621"/>
      <c r="W6" s="616"/>
      <c r="X6" s="617"/>
      <c r="Y6" s="628"/>
      <c r="Z6" s="629"/>
      <c r="AA6" s="628"/>
      <c r="AB6" s="629"/>
      <c r="AC6" s="620"/>
      <c r="AD6" s="621"/>
      <c r="AE6" s="590">
        <f>SUM(AC6,AA6,Y6,W6,U6,S6,Q6,O6,M6,K6,I6,G6,E6,C6)</f>
        <v>0</v>
      </c>
      <c r="AF6" s="591">
        <f>SUM(AD6,AB6,Z6,X6,V6,T6,R6,P6,N6,L6,J6,H6,F6,D6)</f>
        <v>0</v>
      </c>
      <c r="AG6" s="622">
        <f>SUM(C6:AD6)</f>
        <v>0</v>
      </c>
      <c r="AH6" s="453">
        <v>6</v>
      </c>
      <c r="AI6" s="604">
        <f t="shared" si="2"/>
        <v>0</v>
      </c>
    </row>
    <row r="7" spans="1:35" s="623" customFormat="1" ht="16.5" thickBot="1">
      <c r="A7" s="615">
        <v>2</v>
      </c>
      <c r="B7" s="369" t="s">
        <v>87</v>
      </c>
      <c r="C7" s="615"/>
      <c r="D7" s="630"/>
      <c r="E7" s="615"/>
      <c r="F7" s="630"/>
      <c r="G7" s="615"/>
      <c r="H7" s="630"/>
      <c r="I7" s="615"/>
      <c r="J7" s="630"/>
      <c r="K7" s="615"/>
      <c r="L7" s="630"/>
      <c r="M7" s="631"/>
      <c r="N7" s="632"/>
      <c r="O7" s="615"/>
      <c r="P7" s="630"/>
      <c r="Q7" s="615"/>
      <c r="R7" s="630"/>
      <c r="S7" s="615"/>
      <c r="T7" s="630"/>
      <c r="U7" s="633"/>
      <c r="V7" s="634"/>
      <c r="W7" s="615"/>
      <c r="X7" s="630"/>
      <c r="Y7" s="635"/>
      <c r="Z7" s="636"/>
      <c r="AA7" s="615">
        <v>0</v>
      </c>
      <c r="AB7" s="630">
        <v>1</v>
      </c>
      <c r="AC7" s="633"/>
      <c r="AD7" s="634"/>
      <c r="AE7" s="590">
        <f t="shared" si="3"/>
        <v>0</v>
      </c>
      <c r="AF7" s="591">
        <f t="shared" si="0"/>
        <v>1</v>
      </c>
      <c r="AG7" s="622">
        <f t="shared" si="1"/>
        <v>1</v>
      </c>
      <c r="AH7" s="637">
        <v>11</v>
      </c>
      <c r="AI7" s="604">
        <f t="shared" si="2"/>
        <v>0.09090909090909091</v>
      </c>
    </row>
    <row r="8" spans="1:35" s="623" customFormat="1" ht="15.75" thickBot="1">
      <c r="A8" s="615">
        <v>26</v>
      </c>
      <c r="B8" s="369" t="s">
        <v>71</v>
      </c>
      <c r="C8" s="615"/>
      <c r="D8" s="630"/>
      <c r="E8" s="615">
        <v>1</v>
      </c>
      <c r="F8" s="630">
        <v>0</v>
      </c>
      <c r="G8" s="615">
        <v>4</v>
      </c>
      <c r="H8" s="630">
        <v>3</v>
      </c>
      <c r="I8" s="615">
        <v>0</v>
      </c>
      <c r="J8" s="630">
        <v>1</v>
      </c>
      <c r="K8" s="615"/>
      <c r="L8" s="630"/>
      <c r="M8" s="631">
        <v>0</v>
      </c>
      <c r="N8" s="632">
        <v>1</v>
      </c>
      <c r="O8" s="615"/>
      <c r="P8" s="630"/>
      <c r="Q8" s="615"/>
      <c r="R8" s="630"/>
      <c r="S8" s="615"/>
      <c r="T8" s="630"/>
      <c r="U8" s="633"/>
      <c r="V8" s="634"/>
      <c r="W8" s="615"/>
      <c r="X8" s="630"/>
      <c r="Y8" s="615"/>
      <c r="Z8" s="630"/>
      <c r="AA8" s="615"/>
      <c r="AB8" s="630"/>
      <c r="AC8" s="633"/>
      <c r="AD8" s="634"/>
      <c r="AE8" s="590">
        <f t="shared" si="3"/>
        <v>5</v>
      </c>
      <c r="AF8" s="591">
        <f t="shared" si="0"/>
        <v>5</v>
      </c>
      <c r="AG8" s="622">
        <f t="shared" si="1"/>
        <v>10</v>
      </c>
      <c r="AH8" s="453">
        <v>12</v>
      </c>
      <c r="AI8" s="604">
        <f t="shared" si="2"/>
        <v>0.8333333333333334</v>
      </c>
    </row>
    <row r="9" spans="1:35" s="623" customFormat="1" ht="15.75" thickBot="1">
      <c r="A9" s="615">
        <v>3</v>
      </c>
      <c r="B9" s="369" t="s">
        <v>98</v>
      </c>
      <c r="C9" s="638"/>
      <c r="D9" s="639"/>
      <c r="E9" s="638"/>
      <c r="F9" s="639"/>
      <c r="G9" s="638"/>
      <c r="H9" s="639"/>
      <c r="I9" s="638"/>
      <c r="J9" s="639"/>
      <c r="K9" s="638"/>
      <c r="L9" s="639"/>
      <c r="M9" s="631"/>
      <c r="N9" s="632"/>
      <c r="O9" s="615"/>
      <c r="P9" s="630"/>
      <c r="Q9" s="615"/>
      <c r="R9" s="630"/>
      <c r="S9" s="635"/>
      <c r="T9" s="636"/>
      <c r="U9" s="633"/>
      <c r="V9" s="634"/>
      <c r="W9" s="635"/>
      <c r="X9" s="636"/>
      <c r="Y9" s="615">
        <v>0</v>
      </c>
      <c r="Z9" s="630">
        <v>3</v>
      </c>
      <c r="AA9" s="615">
        <v>1</v>
      </c>
      <c r="AB9" s="630">
        <v>2</v>
      </c>
      <c r="AC9" s="633"/>
      <c r="AD9" s="634"/>
      <c r="AE9" s="590">
        <f t="shared" si="3"/>
        <v>1</v>
      </c>
      <c r="AF9" s="591">
        <f>SUM(AD9,AB9,Z9,X9,V9,T9,R9,P9,N9,L9,J9,H9,F9,D9)</f>
        <v>5</v>
      </c>
      <c r="AG9" s="622">
        <f>SUM(C9:AD9)</f>
        <v>6</v>
      </c>
      <c r="AH9" s="453">
        <v>6</v>
      </c>
      <c r="AI9" s="604">
        <f t="shared" si="2"/>
        <v>1</v>
      </c>
    </row>
    <row r="10" spans="1:35" s="623" customFormat="1" ht="16.5" thickBot="1">
      <c r="A10" s="615">
        <v>14</v>
      </c>
      <c r="B10" s="369" t="s">
        <v>27</v>
      </c>
      <c r="C10" s="616"/>
      <c r="D10" s="617"/>
      <c r="E10" s="616"/>
      <c r="F10" s="617"/>
      <c r="G10" s="616">
        <v>3</v>
      </c>
      <c r="H10" s="617">
        <v>0</v>
      </c>
      <c r="I10" s="616"/>
      <c r="J10" s="617"/>
      <c r="K10" s="626"/>
      <c r="L10" s="627"/>
      <c r="M10" s="618"/>
      <c r="N10" s="619"/>
      <c r="O10" s="616"/>
      <c r="P10" s="617"/>
      <c r="Q10" s="616">
        <v>1</v>
      </c>
      <c r="R10" s="617">
        <v>0</v>
      </c>
      <c r="S10" s="616"/>
      <c r="T10" s="617"/>
      <c r="U10" s="620"/>
      <c r="V10" s="621"/>
      <c r="W10" s="616"/>
      <c r="X10" s="617"/>
      <c r="Y10" s="616"/>
      <c r="Z10" s="617"/>
      <c r="AA10" s="616">
        <v>0</v>
      </c>
      <c r="AB10" s="617">
        <v>1</v>
      </c>
      <c r="AC10" s="620"/>
      <c r="AD10" s="621"/>
      <c r="AE10" s="590">
        <f t="shared" si="3"/>
        <v>4</v>
      </c>
      <c r="AF10" s="591">
        <f t="shared" si="0"/>
        <v>1</v>
      </c>
      <c r="AG10" s="622">
        <f t="shared" si="1"/>
        <v>5</v>
      </c>
      <c r="AH10" s="637">
        <v>11</v>
      </c>
      <c r="AI10" s="604">
        <f t="shared" si="2"/>
        <v>0.45454545454545453</v>
      </c>
    </row>
    <row r="11" spans="1:35" s="623" customFormat="1" ht="16.5" thickBot="1">
      <c r="A11" s="615">
        <v>96</v>
      </c>
      <c r="B11" s="369" t="s">
        <v>42</v>
      </c>
      <c r="C11" s="616"/>
      <c r="D11" s="617"/>
      <c r="E11" s="616">
        <v>2</v>
      </c>
      <c r="F11" s="617">
        <v>0</v>
      </c>
      <c r="G11" s="616">
        <v>1</v>
      </c>
      <c r="H11" s="617">
        <v>1</v>
      </c>
      <c r="I11" s="616">
        <v>2</v>
      </c>
      <c r="J11" s="617">
        <v>0</v>
      </c>
      <c r="K11" s="616"/>
      <c r="L11" s="617"/>
      <c r="M11" s="640"/>
      <c r="N11" s="641"/>
      <c r="O11" s="616"/>
      <c r="P11" s="617"/>
      <c r="Q11" s="626"/>
      <c r="R11" s="627"/>
      <c r="S11" s="616">
        <v>3</v>
      </c>
      <c r="T11" s="617">
        <v>1</v>
      </c>
      <c r="U11" s="620"/>
      <c r="V11" s="621"/>
      <c r="W11" s="626"/>
      <c r="X11" s="627"/>
      <c r="Y11" s="616"/>
      <c r="Z11" s="617"/>
      <c r="AA11" s="616">
        <v>5</v>
      </c>
      <c r="AB11" s="617">
        <v>0</v>
      </c>
      <c r="AC11" s="620"/>
      <c r="AD11" s="621"/>
      <c r="AE11" s="590">
        <f t="shared" si="3"/>
        <v>13</v>
      </c>
      <c r="AF11" s="591">
        <f t="shared" si="0"/>
        <v>2</v>
      </c>
      <c r="AG11" s="642">
        <f t="shared" si="1"/>
        <v>15</v>
      </c>
      <c r="AH11" s="453">
        <v>9</v>
      </c>
      <c r="AI11" s="604">
        <f t="shared" si="2"/>
        <v>1.6666666666666667</v>
      </c>
    </row>
    <row r="12" spans="1:35" s="623" customFormat="1" ht="16.5" thickBot="1">
      <c r="A12" s="643">
        <v>45</v>
      </c>
      <c r="B12" s="644" t="s">
        <v>72</v>
      </c>
      <c r="C12" s="645">
        <v>1</v>
      </c>
      <c r="D12" s="646">
        <v>0</v>
      </c>
      <c r="E12" s="645">
        <v>1</v>
      </c>
      <c r="F12" s="646">
        <v>1</v>
      </c>
      <c r="G12" s="645">
        <v>5</v>
      </c>
      <c r="H12" s="646">
        <v>1</v>
      </c>
      <c r="I12" s="645">
        <v>0</v>
      </c>
      <c r="J12" s="646">
        <v>1</v>
      </c>
      <c r="K12" s="645">
        <v>2</v>
      </c>
      <c r="L12" s="646">
        <v>0</v>
      </c>
      <c r="M12" s="647">
        <v>5</v>
      </c>
      <c r="N12" s="648">
        <v>1</v>
      </c>
      <c r="O12" s="645"/>
      <c r="P12" s="646"/>
      <c r="Q12" s="645">
        <v>1</v>
      </c>
      <c r="R12" s="646">
        <v>0</v>
      </c>
      <c r="S12" s="645">
        <v>1</v>
      </c>
      <c r="T12" s="646">
        <v>1</v>
      </c>
      <c r="U12" s="649"/>
      <c r="V12" s="650"/>
      <c r="W12" s="645"/>
      <c r="X12" s="646"/>
      <c r="Y12" s="645"/>
      <c r="Z12" s="646"/>
      <c r="AA12" s="645">
        <v>3</v>
      </c>
      <c r="AB12" s="646">
        <v>0</v>
      </c>
      <c r="AC12" s="649"/>
      <c r="AD12" s="650"/>
      <c r="AE12" s="651">
        <f t="shared" si="3"/>
        <v>19</v>
      </c>
      <c r="AF12" s="652">
        <f t="shared" si="0"/>
        <v>5</v>
      </c>
      <c r="AG12" s="642">
        <f t="shared" si="1"/>
        <v>24</v>
      </c>
      <c r="AH12" s="453">
        <v>12</v>
      </c>
      <c r="AI12" s="604">
        <f t="shared" si="2"/>
        <v>2</v>
      </c>
    </row>
    <row r="13" spans="1:35" ht="15.75" thickBot="1">
      <c r="A13" s="615">
        <v>22</v>
      </c>
      <c r="B13" s="425" t="s">
        <v>70</v>
      </c>
      <c r="C13" s="653"/>
      <c r="D13" s="654"/>
      <c r="E13" s="653"/>
      <c r="F13" s="654"/>
      <c r="G13" s="653"/>
      <c r="H13" s="654"/>
      <c r="I13" s="653"/>
      <c r="J13" s="654"/>
      <c r="K13" s="653"/>
      <c r="L13" s="654"/>
      <c r="M13" s="655"/>
      <c r="N13" s="656"/>
      <c r="O13" s="653"/>
      <c r="P13" s="654"/>
      <c r="Q13" s="653"/>
      <c r="R13" s="654"/>
      <c r="S13" s="653"/>
      <c r="T13" s="654"/>
      <c r="U13" s="657"/>
      <c r="V13" s="658"/>
      <c r="W13" s="653"/>
      <c r="X13" s="654"/>
      <c r="Y13" s="653"/>
      <c r="Z13" s="654"/>
      <c r="AA13" s="653"/>
      <c r="AB13" s="654"/>
      <c r="AC13" s="657"/>
      <c r="AD13" s="658"/>
      <c r="AE13" s="590">
        <f t="shared" si="3"/>
        <v>0</v>
      </c>
      <c r="AF13" s="591">
        <f t="shared" si="0"/>
        <v>0</v>
      </c>
      <c r="AG13" s="622">
        <f t="shared" si="1"/>
        <v>0</v>
      </c>
      <c r="AH13" s="297">
        <v>12</v>
      </c>
      <c r="AI13" s="604">
        <f t="shared" si="2"/>
        <v>0</v>
      </c>
    </row>
    <row r="14" spans="1:35" ht="16.5" thickBot="1">
      <c r="A14" s="659">
        <v>36</v>
      </c>
      <c r="B14" s="660" t="s">
        <v>31</v>
      </c>
      <c r="C14" s="616">
        <v>0</v>
      </c>
      <c r="D14" s="630">
        <v>1</v>
      </c>
      <c r="E14" s="615"/>
      <c r="F14" s="630"/>
      <c r="G14" s="615">
        <v>0</v>
      </c>
      <c r="H14" s="630">
        <v>2</v>
      </c>
      <c r="I14" s="615"/>
      <c r="J14" s="630"/>
      <c r="K14" s="615"/>
      <c r="L14" s="630"/>
      <c r="M14" s="631">
        <v>1</v>
      </c>
      <c r="N14" s="632">
        <v>1</v>
      </c>
      <c r="O14" s="615"/>
      <c r="P14" s="630"/>
      <c r="Q14" s="615"/>
      <c r="R14" s="630"/>
      <c r="S14" s="626"/>
      <c r="T14" s="636"/>
      <c r="U14" s="633"/>
      <c r="V14" s="634"/>
      <c r="W14" s="615"/>
      <c r="X14" s="630"/>
      <c r="Y14" s="615"/>
      <c r="Z14" s="630"/>
      <c r="AA14" s="615">
        <v>2</v>
      </c>
      <c r="AB14" s="630">
        <v>0</v>
      </c>
      <c r="AC14" s="633"/>
      <c r="AD14" s="634"/>
      <c r="AE14" s="590">
        <f t="shared" si="3"/>
        <v>3</v>
      </c>
      <c r="AF14" s="591">
        <f t="shared" si="0"/>
        <v>4</v>
      </c>
      <c r="AG14" s="622">
        <f t="shared" si="1"/>
        <v>7</v>
      </c>
      <c r="AH14" s="637">
        <v>11</v>
      </c>
      <c r="AI14" s="604">
        <f t="shared" si="2"/>
        <v>0.6363636363636364</v>
      </c>
    </row>
    <row r="15" spans="1:35" ht="15.75" thickBot="1">
      <c r="A15" s="659">
        <v>33</v>
      </c>
      <c r="B15" s="660" t="s">
        <v>90</v>
      </c>
      <c r="C15" s="624"/>
      <c r="D15" s="625"/>
      <c r="E15" s="624"/>
      <c r="F15" s="625"/>
      <c r="G15" s="624"/>
      <c r="H15" s="625"/>
      <c r="I15" s="624"/>
      <c r="J15" s="625"/>
      <c r="K15" s="616"/>
      <c r="L15" s="617"/>
      <c r="M15" s="618"/>
      <c r="N15" s="619"/>
      <c r="O15" s="616"/>
      <c r="P15" s="617"/>
      <c r="Q15" s="626"/>
      <c r="R15" s="627"/>
      <c r="S15" s="626"/>
      <c r="T15" s="627"/>
      <c r="U15" s="620"/>
      <c r="V15" s="621"/>
      <c r="W15" s="616"/>
      <c r="X15" s="617"/>
      <c r="Y15" s="616"/>
      <c r="Z15" s="617"/>
      <c r="AA15" s="626"/>
      <c r="AB15" s="627"/>
      <c r="AC15" s="620"/>
      <c r="AD15" s="621"/>
      <c r="AE15" s="590">
        <f aca="true" t="shared" si="4" ref="AE15:AF17">SUM(AC15,AA15,Y15,W15,U15,S15,Q15,O15,M15,K15,I15,G15,E15,C15)</f>
        <v>0</v>
      </c>
      <c r="AF15" s="591">
        <f t="shared" si="4"/>
        <v>0</v>
      </c>
      <c r="AG15" s="622">
        <f>SUM(C15:AD15)</f>
        <v>0</v>
      </c>
      <c r="AH15" s="297">
        <v>6</v>
      </c>
      <c r="AI15" s="604">
        <f t="shared" si="2"/>
        <v>0</v>
      </c>
    </row>
    <row r="16" spans="1:35" ht="15.75" thickBot="1">
      <c r="A16" s="659">
        <v>93</v>
      </c>
      <c r="B16" s="661" t="s">
        <v>95</v>
      </c>
      <c r="C16" s="624"/>
      <c r="D16" s="625"/>
      <c r="E16" s="624"/>
      <c r="F16" s="625"/>
      <c r="G16" s="624"/>
      <c r="H16" s="625"/>
      <c r="I16" s="624"/>
      <c r="J16" s="625"/>
      <c r="K16" s="624"/>
      <c r="L16" s="625"/>
      <c r="M16" s="640"/>
      <c r="N16" s="641"/>
      <c r="O16" s="616"/>
      <c r="P16" s="617"/>
      <c r="Q16" s="616"/>
      <c r="R16" s="617"/>
      <c r="S16" s="616"/>
      <c r="T16" s="617"/>
      <c r="U16" s="620"/>
      <c r="V16" s="621"/>
      <c r="W16" s="616"/>
      <c r="X16" s="617"/>
      <c r="Y16" s="626"/>
      <c r="Z16" s="627"/>
      <c r="AA16" s="616"/>
      <c r="AB16" s="617"/>
      <c r="AC16" s="620"/>
      <c r="AD16" s="621"/>
      <c r="AE16" s="590">
        <f t="shared" si="4"/>
        <v>0</v>
      </c>
      <c r="AF16" s="591">
        <f t="shared" si="4"/>
        <v>0</v>
      </c>
      <c r="AG16" s="622">
        <f>SUM(C16:AD16)</f>
        <v>0</v>
      </c>
      <c r="AH16" s="297">
        <v>7</v>
      </c>
      <c r="AI16" s="604">
        <f t="shared" si="2"/>
        <v>0</v>
      </c>
    </row>
    <row r="17" spans="1:35" ht="15">
      <c r="A17" s="659">
        <v>70</v>
      </c>
      <c r="B17" s="660" t="s">
        <v>126</v>
      </c>
      <c r="C17" s="662"/>
      <c r="D17" s="663"/>
      <c r="E17" s="662"/>
      <c r="F17" s="663"/>
      <c r="G17" s="662"/>
      <c r="H17" s="663"/>
      <c r="I17" s="662"/>
      <c r="J17" s="663"/>
      <c r="K17" s="662"/>
      <c r="L17" s="663"/>
      <c r="M17" s="664"/>
      <c r="N17" s="665"/>
      <c r="O17" s="662"/>
      <c r="P17" s="663"/>
      <c r="Q17" s="616"/>
      <c r="R17" s="617"/>
      <c r="S17" s="626"/>
      <c r="T17" s="627"/>
      <c r="U17" s="620"/>
      <c r="V17" s="621"/>
      <c r="W17" s="616"/>
      <c r="X17" s="617"/>
      <c r="Y17" s="626"/>
      <c r="Z17" s="627"/>
      <c r="AA17" s="628"/>
      <c r="AB17" s="629"/>
      <c r="AC17" s="620"/>
      <c r="AD17" s="621"/>
      <c r="AE17" s="590">
        <f t="shared" si="4"/>
        <v>0</v>
      </c>
      <c r="AF17" s="591">
        <f t="shared" si="4"/>
        <v>0</v>
      </c>
      <c r="AG17" s="622">
        <f>SUM(C17:AD17)</f>
        <v>0</v>
      </c>
      <c r="AH17" s="297">
        <v>2</v>
      </c>
      <c r="AI17" s="604">
        <f t="shared" si="2"/>
        <v>0</v>
      </c>
    </row>
    <row r="18" spans="1:33" ht="15">
      <c r="A18" s="666"/>
      <c r="B18" s="292"/>
      <c r="C18" s="667">
        <f aca="true" t="shared" si="5" ref="C18:AG18">SUM(C3:C17)</f>
        <v>1</v>
      </c>
      <c r="D18" s="320">
        <f t="shared" si="5"/>
        <v>1</v>
      </c>
      <c r="E18" s="667">
        <f t="shared" si="5"/>
        <v>4</v>
      </c>
      <c r="F18" s="320">
        <f t="shared" si="5"/>
        <v>1</v>
      </c>
      <c r="G18" s="667">
        <f t="shared" si="5"/>
        <v>14</v>
      </c>
      <c r="H18" s="320">
        <f t="shared" si="5"/>
        <v>8</v>
      </c>
      <c r="I18" s="667">
        <f t="shared" si="5"/>
        <v>2</v>
      </c>
      <c r="J18" s="320">
        <f t="shared" si="5"/>
        <v>2</v>
      </c>
      <c r="K18" s="667">
        <f t="shared" si="5"/>
        <v>2</v>
      </c>
      <c r="L18" s="320">
        <f t="shared" si="5"/>
        <v>0</v>
      </c>
      <c r="M18" s="668">
        <f t="shared" si="5"/>
        <v>6</v>
      </c>
      <c r="N18" s="669">
        <f t="shared" si="5"/>
        <v>3</v>
      </c>
      <c r="O18" s="667">
        <f t="shared" si="5"/>
        <v>0</v>
      </c>
      <c r="P18" s="320">
        <f t="shared" si="5"/>
        <v>0</v>
      </c>
      <c r="Q18" s="667">
        <f t="shared" si="5"/>
        <v>2</v>
      </c>
      <c r="R18" s="320">
        <f t="shared" si="5"/>
        <v>1</v>
      </c>
      <c r="S18" s="667">
        <f t="shared" si="5"/>
        <v>4</v>
      </c>
      <c r="T18" s="320">
        <f t="shared" si="5"/>
        <v>2</v>
      </c>
      <c r="U18" s="667">
        <f t="shared" si="5"/>
        <v>0</v>
      </c>
      <c r="V18" s="320">
        <f t="shared" si="5"/>
        <v>0</v>
      </c>
      <c r="W18" s="667">
        <f t="shared" si="5"/>
        <v>0</v>
      </c>
      <c r="X18" s="320">
        <f t="shared" si="5"/>
        <v>0</v>
      </c>
      <c r="Y18" s="667">
        <f t="shared" si="5"/>
        <v>0</v>
      </c>
      <c r="Z18" s="320">
        <f t="shared" si="5"/>
        <v>3</v>
      </c>
      <c r="AA18" s="667">
        <f t="shared" si="5"/>
        <v>11</v>
      </c>
      <c r="AB18" s="320">
        <f t="shared" si="5"/>
        <v>5</v>
      </c>
      <c r="AC18" s="667">
        <f t="shared" si="5"/>
        <v>0</v>
      </c>
      <c r="AD18" s="320">
        <f t="shared" si="5"/>
        <v>0</v>
      </c>
      <c r="AE18" s="323">
        <f t="shared" si="5"/>
        <v>46</v>
      </c>
      <c r="AF18" s="323">
        <f t="shared" si="5"/>
        <v>26</v>
      </c>
      <c r="AG18" s="670">
        <f t="shared" si="5"/>
        <v>72</v>
      </c>
    </row>
    <row r="23" ht="14.25">
      <c r="H23" s="673"/>
    </row>
  </sheetData>
  <mergeCells count="14">
    <mergeCell ref="K1:L1"/>
    <mergeCell ref="M1:N1"/>
    <mergeCell ref="O1:P1"/>
    <mergeCell ref="Q1:R1"/>
    <mergeCell ref="C1:D1"/>
    <mergeCell ref="E1:F1"/>
    <mergeCell ref="G1:H1"/>
    <mergeCell ref="I1:J1"/>
    <mergeCell ref="AA1:AB1"/>
    <mergeCell ref="AC1:AD1"/>
    <mergeCell ref="S1:T1"/>
    <mergeCell ref="U1:V1"/>
    <mergeCell ref="W1:X1"/>
    <mergeCell ref="Y1:Z1"/>
  </mergeCells>
  <conditionalFormatting sqref="AH3:AH17">
    <cfRule type="cellIs" priority="1" dxfId="0" operator="equal" stopIfTrue="1">
      <formula>12</formula>
    </cfRule>
  </conditionalFormatting>
  <printOptions/>
  <pageMargins left="0.75" right="0.75" top="1" bottom="1" header="0.5" footer="0.5"/>
  <pageSetup horizontalDpi="1200" verticalDpi="1200" orientation="portrait" paperSize="9" r:id="rId1"/>
  <ignoredErrors>
    <ignoredError sqref="J18 T18 R18 P18 L18 H18 F18 D18 Z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BG16" sqref="BG16"/>
    </sheetView>
  </sheetViews>
  <sheetFormatPr defaultColWidth="9.00390625" defaultRowHeight="14.25"/>
  <cols>
    <col min="1" max="1" width="3.50390625" style="574" bestFit="1" customWidth="1"/>
    <col min="2" max="2" width="18.625" style="574" customWidth="1"/>
    <col min="3" max="3" width="9.875" style="359" customWidth="1"/>
    <col min="4" max="4" width="8.875" style="359" bestFit="1" customWidth="1"/>
    <col min="5" max="5" width="8.50390625" style="359" customWidth="1"/>
    <col min="6" max="6" width="10.375" style="538" bestFit="1" customWidth="1"/>
    <col min="7" max="7" width="11.00390625" style="538" customWidth="1"/>
    <col min="8" max="8" width="9.25390625" style="575" bestFit="1" customWidth="1"/>
    <col min="9" max="9" width="9.00390625" style="290" customWidth="1"/>
    <col min="10" max="46" width="9.00390625" style="359" customWidth="1"/>
    <col min="47" max="56" width="0" style="359" hidden="1" customWidth="1"/>
    <col min="57" max="16384" width="9.00390625" style="359" customWidth="1"/>
  </cols>
  <sheetData>
    <row r="1" spans="1:8" ht="15">
      <c r="A1" s="71"/>
      <c r="B1" s="559" t="s">
        <v>0</v>
      </c>
      <c r="C1" s="559" t="s">
        <v>55</v>
      </c>
      <c r="D1" s="559" t="s">
        <v>96</v>
      </c>
      <c r="E1" s="559" t="s">
        <v>97</v>
      </c>
      <c r="F1" s="561" t="s">
        <v>150</v>
      </c>
      <c r="G1" s="561" t="s">
        <v>234</v>
      </c>
      <c r="H1" s="562" t="s">
        <v>231</v>
      </c>
    </row>
    <row r="2" spans="1:8" ht="15">
      <c r="A2" s="561">
        <v>5</v>
      </c>
      <c r="B2" s="563" t="s">
        <v>6</v>
      </c>
      <c r="C2" s="564">
        <f>SUM('férfi MK'!I14,'OB II'!AM15,'U19'!AC15,'U17'!W13)</f>
        <v>99</v>
      </c>
      <c r="D2" s="564">
        <f>SUM('U17'!X13,'U19'!AD15,'OB II'!AN15,'férfi MK'!J14)</f>
        <v>82</v>
      </c>
      <c r="E2" s="564">
        <f aca="true" t="shared" si="0" ref="E2:E39">C2+D2</f>
        <v>181</v>
      </c>
      <c r="F2" s="559"/>
      <c r="G2" s="559">
        <v>43</v>
      </c>
      <c r="H2" s="565">
        <f aca="true" t="shared" si="1" ref="H2:H39">E2/G2</f>
        <v>4.209302325581396</v>
      </c>
    </row>
    <row r="3" spans="1:8" ht="15">
      <c r="A3" s="561">
        <v>20</v>
      </c>
      <c r="B3" s="566" t="s">
        <v>29</v>
      </c>
      <c r="C3" s="564">
        <f>SUM('férfi MK'!I17,'OB II'!AM18,'U19'!AC17,'U17'!W15,'U15'!AE17)</f>
        <v>142</v>
      </c>
      <c r="D3" s="564">
        <f>SUM('U15'!AF17,'U17'!X15,'U19'!AD17,'OB II'!AN18,'férfi MK'!J17)</f>
        <v>91</v>
      </c>
      <c r="E3" s="567">
        <f t="shared" si="0"/>
        <v>233</v>
      </c>
      <c r="F3" s="559">
        <f>E3-'U15'!AG17</f>
        <v>157</v>
      </c>
      <c r="G3" s="559">
        <v>56</v>
      </c>
      <c r="H3" s="565">
        <f t="shared" si="1"/>
        <v>4.160714285714286</v>
      </c>
    </row>
    <row r="4" spans="1:8" ht="15">
      <c r="A4" s="561">
        <v>21</v>
      </c>
      <c r="B4" s="566" t="s">
        <v>24</v>
      </c>
      <c r="C4" s="9">
        <f>SUM('U15'!AE7,'U17'!W4,'U19'!AC5)</f>
        <v>55</v>
      </c>
      <c r="D4" s="564">
        <f>SUM('U15'!AF7,'U17'!X4,'U19'!AD5)</f>
        <v>26</v>
      </c>
      <c r="E4" s="564">
        <f t="shared" si="0"/>
        <v>81</v>
      </c>
      <c r="F4" s="559">
        <f>E4-'U15'!AG7</f>
        <v>49</v>
      </c>
      <c r="G4" s="561">
        <v>35</v>
      </c>
      <c r="H4" s="565">
        <f t="shared" si="1"/>
        <v>2.3142857142857145</v>
      </c>
    </row>
    <row r="5" spans="1:8" ht="15">
      <c r="A5" s="561">
        <v>19</v>
      </c>
      <c r="B5" s="563" t="s">
        <v>41</v>
      </c>
      <c r="C5" s="564">
        <f>SUM('férfi MK'!I11,'OB II'!AM11,'U19'!AC11,)</f>
        <v>33</v>
      </c>
      <c r="D5" s="564">
        <f>SUM('U19'!AD11,'OB II'!AN11,'férfi MK'!J11)</f>
        <v>22</v>
      </c>
      <c r="E5" s="564">
        <f t="shared" si="0"/>
        <v>55</v>
      </c>
      <c r="F5" s="559"/>
      <c r="G5" s="561">
        <v>32</v>
      </c>
      <c r="H5" s="565">
        <f t="shared" si="1"/>
        <v>1.71875</v>
      </c>
    </row>
    <row r="6" spans="1:8" s="286" customFormat="1" ht="15">
      <c r="A6" s="561">
        <v>14</v>
      </c>
      <c r="B6" s="566" t="s">
        <v>23</v>
      </c>
      <c r="C6" s="564">
        <f>SUM('U15'!AE3,'U17'!W3,'U19'!AC3,'OB II'!AM3,'férfi MK'!I3)</f>
        <v>49</v>
      </c>
      <c r="D6" s="564">
        <f>SUM('U15'!AF3,'U17'!X3,'U19'!AD3,'OB II'!AN3,'férfi MK'!J3)</f>
        <v>39</v>
      </c>
      <c r="E6" s="452">
        <f t="shared" si="0"/>
        <v>88</v>
      </c>
      <c r="F6" s="559">
        <f>E6-'U15'!AG3</f>
        <v>45</v>
      </c>
      <c r="G6" s="559">
        <v>54</v>
      </c>
      <c r="H6" s="565">
        <f t="shared" si="1"/>
        <v>1.6296296296296295</v>
      </c>
    </row>
    <row r="7" spans="1:8" s="286" customFormat="1" ht="15">
      <c r="A7" s="561">
        <v>45</v>
      </c>
      <c r="B7" s="566" t="s">
        <v>72</v>
      </c>
      <c r="C7" s="564">
        <f>SUM('U13'!AE12,'U15'!AE18,'U17'!W14)</f>
        <v>26</v>
      </c>
      <c r="D7" s="564">
        <f>SUM('U13'!AF12,'U15'!AF18,'U17'!X14)</f>
        <v>15</v>
      </c>
      <c r="E7" s="564">
        <f t="shared" si="0"/>
        <v>41</v>
      </c>
      <c r="F7" s="559"/>
      <c r="G7" s="561">
        <v>29</v>
      </c>
      <c r="H7" s="565">
        <f t="shared" si="1"/>
        <v>1.4137931034482758</v>
      </c>
    </row>
    <row r="8" spans="1:8" ht="15">
      <c r="A8" s="561">
        <v>18</v>
      </c>
      <c r="B8" s="566" t="s">
        <v>32</v>
      </c>
      <c r="C8" s="564">
        <f>SUM('U15'!AE26,'U17'!W19,'U19'!AC21,'OB II'!AM20,'férfi MK'!I19)</f>
        <v>44</v>
      </c>
      <c r="D8" s="564">
        <f>SUM('U15'!AF26,'U17'!X19,'U19'!AD21,'OB II'!AN20,'férfi MK'!J19)</f>
        <v>26</v>
      </c>
      <c r="E8" s="452">
        <f t="shared" si="0"/>
        <v>70</v>
      </c>
      <c r="F8" s="559">
        <f>E8-'U15'!AG26</f>
        <v>54</v>
      </c>
      <c r="G8" s="561">
        <v>50</v>
      </c>
      <c r="H8" s="565">
        <f t="shared" si="1"/>
        <v>1.4</v>
      </c>
    </row>
    <row r="9" spans="1:8" ht="15">
      <c r="A9" s="561">
        <v>13</v>
      </c>
      <c r="B9" s="563" t="s">
        <v>4</v>
      </c>
      <c r="C9" s="564">
        <f>SUM('férfi MK'!I8,'OB II'!AM8,'U19'!AC8)</f>
        <v>17</v>
      </c>
      <c r="D9" s="564">
        <f>SUM('U19'!AD8,'OB II'!AN8,'férfi MK'!J8)</f>
        <v>25</v>
      </c>
      <c r="E9" s="564">
        <f t="shared" si="0"/>
        <v>42</v>
      </c>
      <c r="F9" s="559"/>
      <c r="G9" s="561">
        <v>30</v>
      </c>
      <c r="H9" s="565">
        <f t="shared" si="1"/>
        <v>1.4</v>
      </c>
    </row>
    <row r="10" spans="1:8" s="568" customFormat="1" ht="15">
      <c r="A10" s="561">
        <v>23</v>
      </c>
      <c r="B10" s="566" t="s">
        <v>68</v>
      </c>
      <c r="C10" s="564">
        <f>SUM('férfi MK'!I13,'OB II'!AM14,'U19'!AC14)</f>
        <v>32</v>
      </c>
      <c r="D10" s="564">
        <f>SUM('U19'!AD14,'OB II'!AN14,'férfi MK'!J13)</f>
        <v>11</v>
      </c>
      <c r="E10" s="564">
        <f t="shared" si="0"/>
        <v>43</v>
      </c>
      <c r="F10" s="559"/>
      <c r="G10" s="559">
        <v>31</v>
      </c>
      <c r="H10" s="565">
        <f t="shared" si="1"/>
        <v>1.3870967741935485</v>
      </c>
    </row>
    <row r="11" spans="1:8" ht="15">
      <c r="A11" s="561">
        <v>31</v>
      </c>
      <c r="B11" s="563" t="s">
        <v>26</v>
      </c>
      <c r="C11" s="564">
        <f>SUM('férfi MK'!I9,'OB II'!AM9,'U19'!AC9,'U17'!W8,'U15'!AE10)</f>
        <v>44</v>
      </c>
      <c r="D11" s="564">
        <f>SUM('U15'!AF10,'U17'!X8,'U19'!AD9,'OB II'!AN9,'férfi MK'!J9)</f>
        <v>21</v>
      </c>
      <c r="E11" s="452">
        <f t="shared" si="0"/>
        <v>65</v>
      </c>
      <c r="F11" s="559">
        <f>E11-'U15'!AG10</f>
        <v>35</v>
      </c>
      <c r="G11" s="561">
        <v>49</v>
      </c>
      <c r="H11" s="565">
        <f t="shared" si="1"/>
        <v>1.3265306122448979</v>
      </c>
    </row>
    <row r="12" spans="1:8" ht="15">
      <c r="A12" s="561">
        <v>27</v>
      </c>
      <c r="B12" s="566" t="s">
        <v>85</v>
      </c>
      <c r="C12" s="564">
        <f>SUM('férfi MK'!I15,'OB II'!AM16,'U19'!AC16)</f>
        <v>20</v>
      </c>
      <c r="D12" s="564">
        <f>SUM('U19'!AD16,'OB II'!AN16,'férfi MK'!J15)</f>
        <v>9</v>
      </c>
      <c r="E12" s="564">
        <f t="shared" si="0"/>
        <v>29</v>
      </c>
      <c r="F12" s="559"/>
      <c r="G12" s="561">
        <v>23</v>
      </c>
      <c r="H12" s="565">
        <f t="shared" si="1"/>
        <v>1.2608695652173914</v>
      </c>
    </row>
    <row r="13" spans="1:8" ht="15">
      <c r="A13" s="561">
        <v>96</v>
      </c>
      <c r="B13" s="566" t="s">
        <v>42</v>
      </c>
      <c r="C13" s="564">
        <f>SUM('U17'!W9,'U15'!AE13,'U13'!AE11)</f>
        <v>17</v>
      </c>
      <c r="D13" s="564">
        <f>SUM('U13'!AF11,'U15'!AF13,'U17'!X9)</f>
        <v>3</v>
      </c>
      <c r="E13" s="564">
        <f t="shared" si="0"/>
        <v>20</v>
      </c>
      <c r="F13" s="559"/>
      <c r="G13" s="561">
        <v>21</v>
      </c>
      <c r="H13" s="565">
        <f t="shared" si="1"/>
        <v>0.9523809523809523</v>
      </c>
    </row>
    <row r="14" spans="1:8" ht="15">
      <c r="A14" s="561">
        <v>41</v>
      </c>
      <c r="B14" s="563" t="s">
        <v>8</v>
      </c>
      <c r="C14" s="564">
        <f>SUM('férfi MK'!I18,'OB II'!AM19,'U19'!AC18)</f>
        <v>12</v>
      </c>
      <c r="D14" s="564">
        <f>SUM('U19'!AD18,'OB II'!AN19,'férfi MK'!J18)</f>
        <v>11</v>
      </c>
      <c r="E14" s="564">
        <f t="shared" si="0"/>
        <v>23</v>
      </c>
      <c r="F14" s="559"/>
      <c r="G14" s="561">
        <v>25</v>
      </c>
      <c r="H14" s="565">
        <f t="shared" si="1"/>
        <v>0.92</v>
      </c>
    </row>
    <row r="15" spans="1:8" s="286" customFormat="1" ht="15">
      <c r="A15" s="561">
        <v>24</v>
      </c>
      <c r="B15" s="563" t="s">
        <v>1</v>
      </c>
      <c r="C15" s="564">
        <f>SUM('férfi MK'!I4,'OB II'!AM4,'U19'!AC4)</f>
        <v>14</v>
      </c>
      <c r="D15" s="564">
        <f>SUM('U19'!AD4,'OB II'!AN4,'férfi MK'!J4)</f>
        <v>10</v>
      </c>
      <c r="E15" s="564">
        <f t="shared" si="0"/>
        <v>24</v>
      </c>
      <c r="F15" s="559"/>
      <c r="G15" s="561">
        <v>31</v>
      </c>
      <c r="H15" s="565">
        <f t="shared" si="1"/>
        <v>0.7741935483870968</v>
      </c>
    </row>
    <row r="16" spans="1:8" ht="15">
      <c r="A16" s="561">
        <v>92</v>
      </c>
      <c r="B16" s="563" t="s">
        <v>25</v>
      </c>
      <c r="C16" s="564">
        <f>SUM('U15'!AE9,'U17'!W7,'U19'!AC7,'OB II'!AM7,'férfi MK'!I7)</f>
        <v>13</v>
      </c>
      <c r="D16" s="564">
        <f>SUM('U15'!AF9,'U17'!X7,'U19'!AD7,'OB II'!AN7,'férfi MK'!J7)</f>
        <v>17</v>
      </c>
      <c r="E16" s="564">
        <f t="shared" si="0"/>
        <v>30</v>
      </c>
      <c r="F16" s="559">
        <f>E16-'U15'!AG33</f>
        <v>30</v>
      </c>
      <c r="G16" s="561">
        <v>39</v>
      </c>
      <c r="H16" s="565">
        <f t="shared" si="1"/>
        <v>0.7692307692307693</v>
      </c>
    </row>
    <row r="17" spans="1:8" ht="15">
      <c r="A17" s="561">
        <v>26</v>
      </c>
      <c r="B17" s="566" t="s">
        <v>71</v>
      </c>
      <c r="C17" s="564">
        <f>SUM('U13'!AE8,'U15'!AE6)</f>
        <v>5</v>
      </c>
      <c r="D17" s="564">
        <f>SUM('U13'!AF8,'U15'!AF6)</f>
        <v>6</v>
      </c>
      <c r="E17" s="564">
        <f t="shared" si="0"/>
        <v>11</v>
      </c>
      <c r="F17" s="559"/>
      <c r="G17" s="561">
        <v>15</v>
      </c>
      <c r="H17" s="565">
        <f t="shared" si="1"/>
        <v>0.7333333333333333</v>
      </c>
    </row>
    <row r="18" spans="1:8" ht="15">
      <c r="A18" s="561">
        <v>10</v>
      </c>
      <c r="B18" s="566" t="s">
        <v>9</v>
      </c>
      <c r="C18" s="564">
        <f>SUM('U19'!AC23,'OB II'!AM21,'férfi MK'!I20)</f>
        <v>8</v>
      </c>
      <c r="D18" s="564">
        <f>SUM('U19'!AD23,'OB II'!AN21,'férfi MK'!J20)</f>
        <v>4</v>
      </c>
      <c r="E18" s="564">
        <f t="shared" si="0"/>
        <v>12</v>
      </c>
      <c r="F18" s="559"/>
      <c r="G18" s="561">
        <v>18</v>
      </c>
      <c r="H18" s="565">
        <f t="shared" si="1"/>
        <v>0.6666666666666666</v>
      </c>
    </row>
    <row r="19" spans="1:8" ht="15">
      <c r="A19" s="561">
        <v>3</v>
      </c>
      <c r="B19" s="563" t="s">
        <v>98</v>
      </c>
      <c r="C19" s="564">
        <f>SUM('U13'!AE9)</f>
        <v>1</v>
      </c>
      <c r="D19" s="564">
        <f>SUM('U13'!AF9)</f>
        <v>5</v>
      </c>
      <c r="E19" s="564">
        <f t="shared" si="0"/>
        <v>6</v>
      </c>
      <c r="F19" s="559"/>
      <c r="G19" s="561">
        <v>9</v>
      </c>
      <c r="H19" s="565">
        <f t="shared" si="1"/>
        <v>0.6666666666666666</v>
      </c>
    </row>
    <row r="20" spans="1:8" s="286" customFormat="1" ht="15">
      <c r="A20" s="561">
        <v>87</v>
      </c>
      <c r="B20" s="563" t="s">
        <v>2</v>
      </c>
      <c r="C20" s="564">
        <f>SUM('férfi MK'!AM5,'férfi MK'!I5)</f>
        <v>0</v>
      </c>
      <c r="D20" s="564">
        <f>SUM('OB II'!AN5,'férfi MK'!J5)</f>
        <v>2</v>
      </c>
      <c r="E20" s="564">
        <f t="shared" si="0"/>
        <v>2</v>
      </c>
      <c r="F20" s="559"/>
      <c r="G20" s="561">
        <v>3</v>
      </c>
      <c r="H20" s="565">
        <f t="shared" si="1"/>
        <v>0.6666666666666666</v>
      </c>
    </row>
    <row r="21" spans="1:8" ht="15">
      <c r="A21" s="561">
        <v>36</v>
      </c>
      <c r="B21" s="566" t="s">
        <v>31</v>
      </c>
      <c r="C21" s="564">
        <f>SUM('U13'!AE14,'U15'!AE25)</f>
        <v>3</v>
      </c>
      <c r="D21" s="564">
        <f>SUM('U13'!AF14,'U15'!AF25)</f>
        <v>4</v>
      </c>
      <c r="E21" s="564">
        <f t="shared" si="0"/>
        <v>7</v>
      </c>
      <c r="F21" s="559"/>
      <c r="G21" s="561">
        <v>12</v>
      </c>
      <c r="H21" s="565">
        <f t="shared" si="1"/>
        <v>0.5833333333333334</v>
      </c>
    </row>
    <row r="22" spans="1:8" ht="15">
      <c r="A22" s="561">
        <v>16</v>
      </c>
      <c r="B22" s="566" t="s">
        <v>46</v>
      </c>
      <c r="C22" s="564">
        <f>SUM('U19'!AC20,'U17'!W17,'U15'!AE22)</f>
        <v>7</v>
      </c>
      <c r="D22" s="564">
        <f>SUM('U15'!AF22,'U17'!X17,'U19'!AD20)</f>
        <v>6</v>
      </c>
      <c r="E22" s="564">
        <f t="shared" si="0"/>
        <v>13</v>
      </c>
      <c r="F22" s="559"/>
      <c r="G22" s="561">
        <v>23</v>
      </c>
      <c r="H22" s="565">
        <f t="shared" si="1"/>
        <v>0.5652173913043478</v>
      </c>
    </row>
    <row r="23" spans="1:8" ht="15">
      <c r="A23" s="561">
        <v>17</v>
      </c>
      <c r="B23" s="566" t="s">
        <v>89</v>
      </c>
      <c r="C23" s="564">
        <f>SUM('U19'!AC12,'U17'!W11)</f>
        <v>4</v>
      </c>
      <c r="D23" s="564">
        <f>SUM('U17'!X11,'U19'!AD12)</f>
        <v>5</v>
      </c>
      <c r="E23" s="564">
        <f t="shared" si="0"/>
        <v>9</v>
      </c>
      <c r="F23" s="559"/>
      <c r="G23" s="561">
        <v>16</v>
      </c>
      <c r="H23" s="565">
        <f t="shared" si="1"/>
        <v>0.5625</v>
      </c>
    </row>
    <row r="24" spans="1:8" ht="15">
      <c r="A24" s="561">
        <v>12</v>
      </c>
      <c r="B24" s="563" t="s">
        <v>3</v>
      </c>
      <c r="C24" s="564">
        <f>SUM('U17'!W6,'U19'!AC6,'OB II'!AM6,'férfi MK'!I6)</f>
        <v>8</v>
      </c>
      <c r="D24" s="564">
        <f>SUM('U17'!X6,'U19'!AD6,'OB II'!AN6,'férfi MK'!J6)</f>
        <v>5</v>
      </c>
      <c r="E24" s="564">
        <f t="shared" si="0"/>
        <v>13</v>
      </c>
      <c r="F24" s="559"/>
      <c r="G24" s="561">
        <v>29</v>
      </c>
      <c r="H24" s="565">
        <f t="shared" si="1"/>
        <v>0.4482758620689655</v>
      </c>
    </row>
    <row r="25" spans="1:8" ht="15">
      <c r="A25" s="561">
        <v>7</v>
      </c>
      <c r="B25" s="566" t="s">
        <v>37</v>
      </c>
      <c r="C25" s="564">
        <f>SUM('OB II'!AM13,'U19'!AC13)</f>
        <v>1</v>
      </c>
      <c r="D25" s="564">
        <f>SUM('U19'!AD13,'OB II'!AN13)</f>
        <v>1</v>
      </c>
      <c r="E25" s="564">
        <f t="shared" si="0"/>
        <v>2</v>
      </c>
      <c r="F25" s="559"/>
      <c r="G25" s="561">
        <v>5</v>
      </c>
      <c r="H25" s="565">
        <f t="shared" si="1"/>
        <v>0.4</v>
      </c>
    </row>
    <row r="26" spans="1:8" ht="15">
      <c r="A26" s="561">
        <v>8</v>
      </c>
      <c r="B26" s="566" t="s">
        <v>7</v>
      </c>
      <c r="C26" s="564">
        <f>SUM('férfi MK'!I16,'OB II'!AM17)</f>
        <v>1</v>
      </c>
      <c r="D26" s="564">
        <f>SUM('OB II'!AN17,'férfi MK'!J16)</f>
        <v>5</v>
      </c>
      <c r="E26" s="564">
        <f t="shared" si="0"/>
        <v>6</v>
      </c>
      <c r="F26" s="559"/>
      <c r="G26" s="561">
        <v>21</v>
      </c>
      <c r="H26" s="565">
        <f t="shared" si="1"/>
        <v>0.2857142857142857</v>
      </c>
    </row>
    <row r="27" spans="1:8" ht="15">
      <c r="A27" s="561">
        <v>14</v>
      </c>
      <c r="B27" s="569" t="s">
        <v>27</v>
      </c>
      <c r="C27" s="564">
        <f>SUM('U15'!AE11,'U13'!AE10)</f>
        <v>4</v>
      </c>
      <c r="D27" s="564">
        <f>SUM('U13'!AF10,'U15'!AF11)</f>
        <v>1</v>
      </c>
      <c r="E27" s="564">
        <f t="shared" si="0"/>
        <v>5</v>
      </c>
      <c r="F27" s="570"/>
      <c r="G27" s="561">
        <v>18</v>
      </c>
      <c r="H27" s="565">
        <f t="shared" si="1"/>
        <v>0.2777777777777778</v>
      </c>
    </row>
    <row r="28" spans="1:8" s="286" customFormat="1" ht="15">
      <c r="A28" s="561">
        <v>40</v>
      </c>
      <c r="B28" s="566" t="s">
        <v>22</v>
      </c>
      <c r="C28" s="564">
        <f>SUM('U13'!AE5)</f>
        <v>1</v>
      </c>
      <c r="D28" s="564">
        <f>SUM('U13'!AF5)</f>
        <v>1</v>
      </c>
      <c r="E28" s="564">
        <f t="shared" si="0"/>
        <v>2</v>
      </c>
      <c r="F28" s="559"/>
      <c r="G28" s="561">
        <v>12</v>
      </c>
      <c r="H28" s="565">
        <f t="shared" si="1"/>
        <v>0.16666666666666666</v>
      </c>
    </row>
    <row r="29" spans="1:8" s="286" customFormat="1" ht="15">
      <c r="A29" s="71">
        <v>46</v>
      </c>
      <c r="B29" s="571" t="s">
        <v>125</v>
      </c>
      <c r="C29" s="572">
        <v>0</v>
      </c>
      <c r="D29" s="572">
        <f>'U13'!AF4+'U15'!AF27</f>
        <v>1</v>
      </c>
      <c r="E29" s="564">
        <f t="shared" si="0"/>
        <v>1</v>
      </c>
      <c r="F29" s="561"/>
      <c r="G29" s="561">
        <v>8</v>
      </c>
      <c r="H29" s="565">
        <f t="shared" si="1"/>
        <v>0.125</v>
      </c>
    </row>
    <row r="30" spans="1:8" s="286" customFormat="1" ht="15">
      <c r="A30" s="561">
        <v>2</v>
      </c>
      <c r="B30" s="566" t="s">
        <v>87</v>
      </c>
      <c r="C30" s="564">
        <f>SUM('U13'!AE7,'U15'!AE4)</f>
        <v>0</v>
      </c>
      <c r="D30" s="564">
        <f>SUM('U13'!AF7,'U15'!AF4)</f>
        <v>3</v>
      </c>
      <c r="E30" s="564">
        <f t="shared" si="0"/>
        <v>3</v>
      </c>
      <c r="F30" s="559"/>
      <c r="G30" s="561">
        <v>28</v>
      </c>
      <c r="H30" s="565">
        <f t="shared" si="1"/>
        <v>0.10714285714285714</v>
      </c>
    </row>
    <row r="31" spans="1:8" ht="15">
      <c r="A31" s="561">
        <v>98</v>
      </c>
      <c r="B31" s="566" t="s">
        <v>21</v>
      </c>
      <c r="C31" s="564">
        <f>SUM('U13'!AE3)</f>
        <v>0</v>
      </c>
      <c r="D31" s="564">
        <f>SUM('U13'!AF3)</f>
        <v>1</v>
      </c>
      <c r="E31" s="564">
        <f t="shared" si="0"/>
        <v>1</v>
      </c>
      <c r="F31" s="559"/>
      <c r="G31" s="561">
        <v>11</v>
      </c>
      <c r="H31" s="565">
        <f t="shared" si="1"/>
        <v>0.09090909090909091</v>
      </c>
    </row>
    <row r="32" spans="1:8" ht="15">
      <c r="A32" s="561">
        <v>44</v>
      </c>
      <c r="B32" s="569" t="s">
        <v>5</v>
      </c>
      <c r="C32" s="564">
        <f>SUM('férfi MK'!I10,'OB II'!AM10,'U19'!AC10,'U17'!W10)</f>
        <v>0</v>
      </c>
      <c r="D32" s="564">
        <f>SUM('U17'!X10,'U19'!AD10,'OB II'!AN10,'férfi MK'!J10)</f>
        <v>2</v>
      </c>
      <c r="E32" s="564">
        <f t="shared" si="0"/>
        <v>2</v>
      </c>
      <c r="F32" s="559"/>
      <c r="G32" s="561">
        <v>40</v>
      </c>
      <c r="H32" s="565">
        <f t="shared" si="1"/>
        <v>0.05</v>
      </c>
    </row>
    <row r="33" spans="1:8" ht="15">
      <c r="A33" s="561">
        <v>72</v>
      </c>
      <c r="B33" s="569" t="s">
        <v>86</v>
      </c>
      <c r="C33" s="564">
        <f>SUM('U19'!AC19,'U17'!W16,'U15'!AE20)</f>
        <v>0</v>
      </c>
      <c r="D33" s="564">
        <f>SUM('U15'!AF20,'U17'!X16,'U19'!AD19)</f>
        <v>0</v>
      </c>
      <c r="E33" s="564">
        <f t="shared" si="0"/>
        <v>0</v>
      </c>
      <c r="F33" s="559"/>
      <c r="G33" s="561">
        <v>31</v>
      </c>
      <c r="H33" s="565">
        <f t="shared" si="1"/>
        <v>0</v>
      </c>
    </row>
    <row r="34" spans="1:8" s="286" customFormat="1" ht="15">
      <c r="A34" s="561">
        <v>29</v>
      </c>
      <c r="B34" s="569" t="s">
        <v>44</v>
      </c>
      <c r="C34" s="573">
        <f>SUM('férfi MK'!I12,'OB II'!AM12,)</f>
        <v>0</v>
      </c>
      <c r="D34" s="573">
        <f>SUM('OB II'!AN12,'férfi MK'!J12)</f>
        <v>0</v>
      </c>
      <c r="E34" s="564">
        <f t="shared" si="0"/>
        <v>0</v>
      </c>
      <c r="F34" s="559"/>
      <c r="G34" s="570">
        <v>20</v>
      </c>
      <c r="H34" s="565">
        <f t="shared" si="1"/>
        <v>0</v>
      </c>
    </row>
    <row r="35" spans="1:8" ht="15">
      <c r="A35" s="561">
        <v>22</v>
      </c>
      <c r="B35" s="569" t="s">
        <v>70</v>
      </c>
      <c r="C35" s="564">
        <f>SUM('U13'!AE13)</f>
        <v>0</v>
      </c>
      <c r="D35" s="564">
        <f>SUM('U13'!AF13)</f>
        <v>0</v>
      </c>
      <c r="E35" s="564">
        <f t="shared" si="0"/>
        <v>0</v>
      </c>
      <c r="F35" s="559"/>
      <c r="G35" s="561">
        <v>20</v>
      </c>
      <c r="H35" s="565">
        <f t="shared" si="1"/>
        <v>0</v>
      </c>
    </row>
    <row r="36" spans="1:8" ht="15">
      <c r="A36" s="561">
        <v>93</v>
      </c>
      <c r="B36" s="566" t="s">
        <v>95</v>
      </c>
      <c r="C36" s="564">
        <f>SUM('U13'!AE16)</f>
        <v>0</v>
      </c>
      <c r="D36" s="564">
        <f>SUM('U13'!AF16)</f>
        <v>0</v>
      </c>
      <c r="E36" s="564">
        <f t="shared" si="0"/>
        <v>0</v>
      </c>
      <c r="F36" s="559"/>
      <c r="G36" s="561">
        <v>10</v>
      </c>
      <c r="H36" s="565">
        <f t="shared" si="1"/>
        <v>0</v>
      </c>
    </row>
    <row r="37" spans="1:8" s="286" customFormat="1" ht="15">
      <c r="A37" s="561">
        <v>33</v>
      </c>
      <c r="B37" s="566" t="s">
        <v>90</v>
      </c>
      <c r="C37" s="564">
        <f>SUM('U13'!AE15)</f>
        <v>0</v>
      </c>
      <c r="D37" s="564">
        <f>SUM('U13'!AF15)</f>
        <v>0</v>
      </c>
      <c r="E37" s="564">
        <f t="shared" si="0"/>
        <v>0</v>
      </c>
      <c r="F37" s="559"/>
      <c r="G37" s="561">
        <v>8</v>
      </c>
      <c r="H37" s="565">
        <f t="shared" si="1"/>
        <v>0</v>
      </c>
    </row>
    <row r="38" spans="1:8" s="496" customFormat="1" ht="15">
      <c r="A38" s="561">
        <v>9</v>
      </c>
      <c r="B38" s="566" t="s">
        <v>91</v>
      </c>
      <c r="C38" s="564">
        <f>SUM('U13'!AE6)</f>
        <v>0</v>
      </c>
      <c r="D38" s="564">
        <f>SUM('U13'!AF6)</f>
        <v>0</v>
      </c>
      <c r="E38" s="564">
        <f t="shared" si="0"/>
        <v>0</v>
      </c>
      <c r="F38" s="559"/>
      <c r="G38" s="561">
        <v>6</v>
      </c>
      <c r="H38" s="565">
        <f t="shared" si="1"/>
        <v>0</v>
      </c>
    </row>
    <row r="39" spans="1:8" ht="15">
      <c r="A39" s="561">
        <v>77</v>
      </c>
      <c r="B39" s="566" t="s">
        <v>88</v>
      </c>
      <c r="C39" s="564">
        <f>SUM('U15'!AE15,)</f>
        <v>0</v>
      </c>
      <c r="D39" s="564">
        <f>SUM('U15'!AF15)</f>
        <v>0</v>
      </c>
      <c r="E39" s="564">
        <f t="shared" si="0"/>
        <v>0</v>
      </c>
      <c r="F39" s="559"/>
      <c r="G39" s="561">
        <v>5</v>
      </c>
      <c r="H39" s="565">
        <f t="shared" si="1"/>
        <v>0</v>
      </c>
    </row>
    <row r="40" spans="3:4" ht="14.25">
      <c r="C40" s="359">
        <f>SUM(C3:C39)</f>
        <v>561</v>
      </c>
      <c r="D40" s="359">
        <f>SUM(D3:D39)</f>
        <v>378</v>
      </c>
    </row>
  </sheetData>
  <printOptions/>
  <pageMargins left="0.75" right="0.75" top="1" bottom="1" header="0.5" footer="0.5"/>
  <pageSetup horizontalDpi="1200" verticalDpi="1200" orientation="portrait" paperSize="9" scale="9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G16" sqref="BG16"/>
    </sheetView>
  </sheetViews>
  <sheetFormatPr defaultColWidth="9.00390625" defaultRowHeight="14.25"/>
  <cols>
    <col min="1" max="1" width="3.50390625" style="290" customWidth="1"/>
    <col min="2" max="2" width="15.875" style="290" customWidth="1"/>
    <col min="3" max="5" width="9.00390625" style="539" customWidth="1"/>
    <col min="6" max="46" width="9.00390625" style="290" customWidth="1"/>
    <col min="47" max="56" width="0" style="290" hidden="1" customWidth="1"/>
    <col min="57" max="16384" width="9.00390625" style="290" customWidth="1"/>
  </cols>
  <sheetData>
    <row r="1" spans="1:5" ht="15" thickBot="1">
      <c r="A1" s="307"/>
      <c r="B1" s="328" t="s">
        <v>0</v>
      </c>
      <c r="C1" s="328" t="s">
        <v>55</v>
      </c>
      <c r="D1" s="328" t="s">
        <v>96</v>
      </c>
      <c r="E1" s="328" t="s">
        <v>97</v>
      </c>
    </row>
    <row r="2" spans="1:5" ht="14.25">
      <c r="A2" s="134">
        <v>89</v>
      </c>
      <c r="B2" s="553" t="s">
        <v>62</v>
      </c>
      <c r="C2" s="320">
        <f>SUM('női MK'!C3,női!AM3,'Női U19'!S3)</f>
        <v>4</v>
      </c>
      <c r="D2" s="320">
        <f>SUM('Női U19'!T3,női!AN3,'női MK'!J3)</f>
        <v>0</v>
      </c>
      <c r="E2" s="320">
        <f aca="true" t="shared" si="0" ref="E2:E15">C2+D2</f>
        <v>4</v>
      </c>
    </row>
    <row r="3" spans="1:5" ht="14.25">
      <c r="A3" s="299">
        <v>9</v>
      </c>
      <c r="B3" s="554" t="s">
        <v>198</v>
      </c>
      <c r="C3" s="323">
        <f>női!AM4+'Női U19'!S13</f>
        <v>3</v>
      </c>
      <c r="D3" s="323">
        <f>női!AN4+'Női U19'!T13</f>
        <v>0</v>
      </c>
      <c r="E3" s="323">
        <f t="shared" si="0"/>
        <v>3</v>
      </c>
    </row>
    <row r="4" spans="1:5" ht="14.25">
      <c r="A4" s="16">
        <v>3</v>
      </c>
      <c r="B4" s="554" t="s">
        <v>75</v>
      </c>
      <c r="C4" s="8">
        <f>SUM('Női U19'!S4,női!AM5,'női MK'!I4)</f>
        <v>2</v>
      </c>
      <c r="D4" s="323">
        <f>SUM('Női U19'!T4,női!AN5,'női MK'!J4)</f>
        <v>7</v>
      </c>
      <c r="E4" s="323">
        <f t="shared" si="0"/>
        <v>9</v>
      </c>
    </row>
    <row r="5" spans="1:5" ht="14.25">
      <c r="A5" s="555">
        <v>4</v>
      </c>
      <c r="B5" s="556" t="s">
        <v>18</v>
      </c>
      <c r="C5" s="323">
        <f>SUM('Női U19'!S5,női!AM6,'női MK'!I5)</f>
        <v>0</v>
      </c>
      <c r="D5" s="323">
        <f>SUM('Női U19'!T5,női!AN6,'női MK'!J5)</f>
        <v>0</v>
      </c>
      <c r="E5" s="323">
        <f t="shared" si="0"/>
        <v>0</v>
      </c>
    </row>
    <row r="6" spans="1:5" ht="14.25">
      <c r="A6" s="16">
        <v>45</v>
      </c>
      <c r="B6" s="554" t="s">
        <v>17</v>
      </c>
      <c r="C6" s="323">
        <f>SUM('U15'!AE12,'Női U19'!S6,női!AM7,'női MK'!I6)</f>
        <v>3</v>
      </c>
      <c r="D6" s="323">
        <f>SUM('U15'!AF12,'Női U19'!T6,női!AN7,'női MK'!J6)</f>
        <v>6</v>
      </c>
      <c r="E6" s="323">
        <f t="shared" si="0"/>
        <v>9</v>
      </c>
    </row>
    <row r="7" spans="1:5" ht="15">
      <c r="A7" s="557">
        <v>98</v>
      </c>
      <c r="B7" s="558" t="s">
        <v>64</v>
      </c>
      <c r="C7" s="559">
        <f>SUM('U15'!AE14,'Női U19'!S7,női!AM8,'női MK'!I7)</f>
        <v>22</v>
      </c>
      <c r="D7" s="559">
        <f>SUM('U15'!AF14,'Női U19'!T7,női!AN8,'női MK'!J7)</f>
        <v>13</v>
      </c>
      <c r="E7" s="559">
        <f t="shared" si="0"/>
        <v>35</v>
      </c>
    </row>
    <row r="8" spans="1:5" ht="14.25">
      <c r="A8" s="16">
        <v>16</v>
      </c>
      <c r="B8" s="554" t="s">
        <v>59</v>
      </c>
      <c r="C8" s="323">
        <f>SUM('Női U19'!S8,női!AM9,'női MK'!I8)</f>
        <v>4</v>
      </c>
      <c r="D8" s="323">
        <f>SUM('Női U19'!T8,női!AN9,'női MK'!J8)</f>
        <v>10</v>
      </c>
      <c r="E8" s="323">
        <f t="shared" si="0"/>
        <v>14</v>
      </c>
    </row>
    <row r="9" spans="1:5" ht="15">
      <c r="A9" s="557">
        <v>15</v>
      </c>
      <c r="B9" s="558" t="s">
        <v>16</v>
      </c>
      <c r="C9" s="559">
        <f>SUM(női!AM10,'női MK'!I9)</f>
        <v>71</v>
      </c>
      <c r="D9" s="559">
        <f>SUM(női!AN10,'női MK'!J9)</f>
        <v>48</v>
      </c>
      <c r="E9" s="559">
        <f t="shared" si="0"/>
        <v>119</v>
      </c>
    </row>
    <row r="10" spans="1:5" ht="15">
      <c r="A10" s="557">
        <v>94</v>
      </c>
      <c r="B10" s="558" t="s">
        <v>63</v>
      </c>
      <c r="C10" s="559">
        <f>SUM('U15'!AE19,'Női U19'!S9,női!AM11,'női MK'!I10)</f>
        <v>19</v>
      </c>
      <c r="D10" s="559">
        <f>SUM('U15'!AF19,'Női U19'!T9,női!AN11,'női MK'!J10)</f>
        <v>17</v>
      </c>
      <c r="E10" s="559">
        <f t="shared" si="0"/>
        <v>36</v>
      </c>
    </row>
    <row r="11" spans="1:5" ht="15">
      <c r="A11" s="557">
        <v>29</v>
      </c>
      <c r="B11" s="558" t="s">
        <v>61</v>
      </c>
      <c r="C11" s="559">
        <f>SUM('U15'!AE21,'Női U19'!S10,női!AM12,'női MK'!I11)</f>
        <v>16</v>
      </c>
      <c r="D11" s="559">
        <f>SUM('U15'!AF21,'Női U19'!T10,női!AN12,'női MK'!J11)</f>
        <v>12</v>
      </c>
      <c r="E11" s="559">
        <f t="shared" si="0"/>
        <v>28</v>
      </c>
    </row>
    <row r="12" spans="1:5" ht="15">
      <c r="A12" s="557">
        <v>22</v>
      </c>
      <c r="B12" s="558" t="s">
        <v>60</v>
      </c>
      <c r="C12" s="559">
        <f>SUM('Női U19'!S11,női!AM13,'női MK'!I12)</f>
        <v>88</v>
      </c>
      <c r="D12" s="559">
        <f>SUM('Női U19'!T11,női!AN13,'női MK'!J12)</f>
        <v>46</v>
      </c>
      <c r="E12" s="560">
        <f t="shared" si="0"/>
        <v>134</v>
      </c>
    </row>
    <row r="13" spans="1:5" ht="14.25">
      <c r="A13" s="16">
        <v>13</v>
      </c>
      <c r="B13" s="554" t="s">
        <v>58</v>
      </c>
      <c r="C13" s="323">
        <f>SUM('Női U19'!S12,női!AM15,'női MK'!I14)</f>
        <v>6</v>
      </c>
      <c r="D13" s="323">
        <f>SUM('Női U19'!T12,női!AN15,'női MK'!J14)</f>
        <v>8</v>
      </c>
      <c r="E13" s="323">
        <f t="shared" si="0"/>
        <v>14</v>
      </c>
    </row>
    <row r="14" spans="1:5" ht="14.25">
      <c r="A14" s="299">
        <v>18</v>
      </c>
      <c r="B14" s="554" t="s">
        <v>124</v>
      </c>
      <c r="C14" s="323">
        <f>'női MK'!I13+női!AM14</f>
        <v>2</v>
      </c>
      <c r="D14" s="323">
        <f>'női MK'!J13+női!AN14</f>
        <v>1</v>
      </c>
      <c r="E14" s="323">
        <f t="shared" si="0"/>
        <v>3</v>
      </c>
    </row>
    <row r="15" spans="1:5" ht="14.25">
      <c r="A15" s="299"/>
      <c r="B15" s="554" t="s">
        <v>199</v>
      </c>
      <c r="C15" s="323">
        <v>0</v>
      </c>
      <c r="D15" s="323">
        <v>0</v>
      </c>
      <c r="E15" s="323">
        <f t="shared" si="0"/>
        <v>0</v>
      </c>
    </row>
    <row r="16" spans="1:5" ht="14.25">
      <c r="A16" s="299"/>
      <c r="B16" s="299"/>
      <c r="C16" s="323"/>
      <c r="D16" s="323"/>
      <c r="E16" s="323"/>
    </row>
    <row r="17" spans="3:5" ht="14.25">
      <c r="C17" s="539">
        <f>SUM(C2:C16)</f>
        <v>240</v>
      </c>
      <c r="D17" s="539">
        <f>SUM(D2:D16)</f>
        <v>168</v>
      </c>
      <c r="E17" s="539">
        <f>SUM(E2:E16)</f>
        <v>408</v>
      </c>
    </row>
  </sheetData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BG16" sqref="BG16"/>
    </sheetView>
  </sheetViews>
  <sheetFormatPr defaultColWidth="9.00390625" defaultRowHeight="14.25"/>
  <cols>
    <col min="1" max="1" width="18.75390625" style="290" bestFit="1" customWidth="1"/>
    <col min="2" max="2" width="8.375" style="539" customWidth="1"/>
    <col min="3" max="11" width="9.00390625" style="290" customWidth="1"/>
    <col min="12" max="12" width="8.375" style="290" customWidth="1"/>
    <col min="13" max="46" width="9.00390625" style="290" customWidth="1"/>
    <col min="47" max="56" width="0" style="290" hidden="1" customWidth="1"/>
    <col min="57" max="16384" width="9.00390625" style="290" customWidth="1"/>
  </cols>
  <sheetData>
    <row r="1" spans="3:12" ht="15" thickBot="1">
      <c r="C1" s="1107" t="s">
        <v>207</v>
      </c>
      <c r="D1" s="1107"/>
      <c r="E1" s="1107"/>
      <c r="F1" s="1107" t="s">
        <v>236</v>
      </c>
      <c r="G1" s="1107"/>
      <c r="H1" s="1107"/>
      <c r="I1" s="1107" t="s">
        <v>237</v>
      </c>
      <c r="J1" s="1107"/>
      <c r="K1" s="1107"/>
      <c r="L1" s="540" t="s">
        <v>151</v>
      </c>
    </row>
    <row r="2" spans="1:12" s="25" customFormat="1" ht="15">
      <c r="A2" s="22" t="s">
        <v>0</v>
      </c>
      <c r="B2" s="541" t="s">
        <v>152</v>
      </c>
      <c r="C2" s="542" t="s">
        <v>45</v>
      </c>
      <c r="D2" s="21" t="s">
        <v>96</v>
      </c>
      <c r="E2" s="543" t="s">
        <v>153</v>
      </c>
      <c r="F2" s="542" t="s">
        <v>45</v>
      </c>
      <c r="G2" s="21" t="s">
        <v>96</v>
      </c>
      <c r="H2" s="543" t="s">
        <v>153</v>
      </c>
      <c r="I2" s="20" t="s">
        <v>45</v>
      </c>
      <c r="J2" s="21" t="s">
        <v>96</v>
      </c>
      <c r="K2" s="22" t="s">
        <v>153</v>
      </c>
      <c r="L2" s="544" t="s">
        <v>151</v>
      </c>
    </row>
    <row r="3" spans="1:12" s="545" customFormat="1" ht="15.75">
      <c r="A3" s="389" t="s">
        <v>16</v>
      </c>
      <c r="B3" s="387">
        <v>85</v>
      </c>
      <c r="C3" s="452"/>
      <c r="D3" s="452"/>
      <c r="E3" s="452"/>
      <c r="F3" s="452">
        <v>44</v>
      </c>
      <c r="G3" s="452">
        <v>27</v>
      </c>
      <c r="H3" s="452">
        <f>SUM(F3:G3)</f>
        <v>71</v>
      </c>
      <c r="I3" s="452">
        <f>'lány teljes'!C2</f>
        <v>4</v>
      </c>
      <c r="J3" s="452">
        <f>'lány teljes'!D2</f>
        <v>0</v>
      </c>
      <c r="K3" s="452">
        <f>SUM(I3:J3)</f>
        <v>4</v>
      </c>
      <c r="L3" s="452">
        <f aca="true" t="shared" si="0" ref="L3:L24">E3+H3+K3</f>
        <v>75</v>
      </c>
    </row>
    <row r="4" spans="1:12" s="545" customFormat="1" ht="15.75">
      <c r="A4" s="389" t="s">
        <v>60</v>
      </c>
      <c r="B4" s="387">
        <v>92</v>
      </c>
      <c r="C4" s="6"/>
      <c r="D4" s="452"/>
      <c r="E4" s="452"/>
      <c r="F4" s="546"/>
      <c r="G4" s="546"/>
      <c r="H4" s="546"/>
      <c r="I4" s="452">
        <f>'lány teljes'!C3</f>
        <v>3</v>
      </c>
      <c r="J4" s="452">
        <f>'lány teljes'!D3</f>
        <v>0</v>
      </c>
      <c r="K4" s="452">
        <f>SUM(I4:J4)</f>
        <v>3</v>
      </c>
      <c r="L4" s="452">
        <f t="shared" si="0"/>
        <v>3</v>
      </c>
    </row>
    <row r="5" spans="1:12" ht="15">
      <c r="A5" s="389" t="s">
        <v>154</v>
      </c>
      <c r="B5" s="387">
        <v>85</v>
      </c>
      <c r="C5" s="452"/>
      <c r="D5" s="452"/>
      <c r="E5" s="452"/>
      <c r="F5" s="452">
        <v>33</v>
      </c>
      <c r="G5" s="452">
        <v>17</v>
      </c>
      <c r="H5" s="452">
        <f>SUM(F5:G5)</f>
        <v>50</v>
      </c>
      <c r="I5" s="547"/>
      <c r="J5" s="547"/>
      <c r="K5" s="547"/>
      <c r="L5" s="452">
        <f t="shared" si="0"/>
        <v>50</v>
      </c>
    </row>
    <row r="6" spans="1:12" ht="15">
      <c r="A6" s="389" t="s">
        <v>63</v>
      </c>
      <c r="B6" s="387">
        <v>94</v>
      </c>
      <c r="C6" s="452"/>
      <c r="D6" s="452"/>
      <c r="E6" s="452"/>
      <c r="F6" s="548">
        <v>3</v>
      </c>
      <c r="G6" s="548">
        <v>1</v>
      </c>
      <c r="H6" s="548">
        <f>SUM(F6:G6)</f>
        <v>4</v>
      </c>
      <c r="I6" s="452">
        <f>'lány teljes'!C4</f>
        <v>2</v>
      </c>
      <c r="J6" s="452">
        <f>'lány teljes'!D4</f>
        <v>7</v>
      </c>
      <c r="K6" s="452">
        <f>SUM(I6:J6)</f>
        <v>9</v>
      </c>
      <c r="L6" s="452">
        <f t="shared" si="0"/>
        <v>13</v>
      </c>
    </row>
    <row r="7" spans="1:12" ht="15">
      <c r="A7" s="389" t="s">
        <v>64</v>
      </c>
      <c r="B7" s="387">
        <v>93</v>
      </c>
      <c r="C7" s="452"/>
      <c r="D7" s="452"/>
      <c r="E7" s="452"/>
      <c r="F7" s="546"/>
      <c r="G7" s="546"/>
      <c r="H7" s="546"/>
      <c r="I7" s="452">
        <f>'lány teljes'!C5</f>
        <v>0</v>
      </c>
      <c r="J7" s="452">
        <f>'lány teljes'!D5</f>
        <v>0</v>
      </c>
      <c r="K7" s="452">
        <f>SUM(I7:J7)</f>
        <v>0</v>
      </c>
      <c r="L7" s="452">
        <f t="shared" si="0"/>
        <v>0</v>
      </c>
    </row>
    <row r="8" spans="1:12" s="545" customFormat="1" ht="15.75">
      <c r="A8" s="389" t="s">
        <v>155</v>
      </c>
      <c r="B8" s="387">
        <v>79</v>
      </c>
      <c r="C8" s="452"/>
      <c r="D8" s="452"/>
      <c r="E8" s="452"/>
      <c r="F8" s="452">
        <v>14</v>
      </c>
      <c r="G8" s="452">
        <v>18</v>
      </c>
      <c r="H8" s="452">
        <f>SUM(F8:G8)</f>
        <v>32</v>
      </c>
      <c r="I8" s="547"/>
      <c r="J8" s="547"/>
      <c r="K8" s="547"/>
      <c r="L8" s="452">
        <f t="shared" si="0"/>
        <v>32</v>
      </c>
    </row>
    <row r="9" spans="1:12" s="545" customFormat="1" ht="15.75">
      <c r="A9" s="389" t="s">
        <v>121</v>
      </c>
      <c r="B9" s="387">
        <v>71</v>
      </c>
      <c r="C9" s="452"/>
      <c r="D9" s="452"/>
      <c r="E9" s="452"/>
      <c r="F9" s="452">
        <v>13</v>
      </c>
      <c r="G9" s="452">
        <v>15</v>
      </c>
      <c r="H9" s="452">
        <f>SUM(F9:G9)</f>
        <v>28</v>
      </c>
      <c r="I9" s="452">
        <v>0</v>
      </c>
      <c r="J9" s="452">
        <v>0</v>
      </c>
      <c r="K9" s="452">
        <f>SUM(I9:J9)</f>
        <v>0</v>
      </c>
      <c r="L9" s="452">
        <f t="shared" si="0"/>
        <v>28</v>
      </c>
    </row>
    <row r="10" spans="1:12" s="545" customFormat="1" ht="15.75">
      <c r="A10" s="389" t="s">
        <v>61</v>
      </c>
      <c r="B10" s="387">
        <v>93</v>
      </c>
      <c r="C10" s="452"/>
      <c r="D10" s="452"/>
      <c r="E10" s="452"/>
      <c r="F10" s="546"/>
      <c r="G10" s="546"/>
      <c r="H10" s="546"/>
      <c r="I10" s="452">
        <f>'lány teljes'!C6</f>
        <v>3</v>
      </c>
      <c r="J10" s="452">
        <f>'lány teljes'!D6</f>
        <v>6</v>
      </c>
      <c r="K10" s="452">
        <f>SUM(I10:J10)</f>
        <v>9</v>
      </c>
      <c r="L10" s="452">
        <f t="shared" si="0"/>
        <v>9</v>
      </c>
    </row>
    <row r="11" spans="1:12" ht="15">
      <c r="A11" s="389" t="s">
        <v>156</v>
      </c>
      <c r="B11" s="387">
        <v>88</v>
      </c>
      <c r="C11" s="452"/>
      <c r="D11" s="452"/>
      <c r="E11" s="452"/>
      <c r="F11" s="452">
        <v>9</v>
      </c>
      <c r="G11" s="452">
        <v>8</v>
      </c>
      <c r="H11" s="452">
        <f>SUM(F11:G11)</f>
        <v>17</v>
      </c>
      <c r="I11" s="547"/>
      <c r="J11" s="547"/>
      <c r="K11" s="547"/>
      <c r="L11" s="452">
        <f t="shared" si="0"/>
        <v>17</v>
      </c>
    </row>
    <row r="12" spans="1:12" s="545" customFormat="1" ht="15.75">
      <c r="A12" s="389" t="s">
        <v>58</v>
      </c>
      <c r="B12" s="387">
        <v>90</v>
      </c>
      <c r="C12" s="452"/>
      <c r="D12" s="452"/>
      <c r="E12" s="452"/>
      <c r="F12" s="546"/>
      <c r="G12" s="546"/>
      <c r="H12" s="546"/>
      <c r="I12" s="452">
        <f>'lány teljes'!C7</f>
        <v>22</v>
      </c>
      <c r="J12" s="452">
        <f>'lány teljes'!D7</f>
        <v>13</v>
      </c>
      <c r="K12" s="452">
        <f>SUM(I12:J12)</f>
        <v>35</v>
      </c>
      <c r="L12" s="452">
        <f t="shared" si="0"/>
        <v>35</v>
      </c>
    </row>
    <row r="13" spans="1:12" ht="15">
      <c r="A13" s="389" t="s">
        <v>157</v>
      </c>
      <c r="B13" s="387">
        <v>85</v>
      </c>
      <c r="C13" s="452"/>
      <c r="D13" s="452"/>
      <c r="E13" s="452"/>
      <c r="F13" s="452">
        <v>6</v>
      </c>
      <c r="G13" s="452">
        <v>6</v>
      </c>
      <c r="H13" s="452">
        <f>SUM(F13:G13)</f>
        <v>12</v>
      </c>
      <c r="I13" s="547"/>
      <c r="J13" s="547"/>
      <c r="K13" s="547"/>
      <c r="L13" s="452">
        <f t="shared" si="0"/>
        <v>12</v>
      </c>
    </row>
    <row r="14" spans="1:12" ht="15">
      <c r="A14" s="389" t="s">
        <v>17</v>
      </c>
      <c r="B14" s="387">
        <v>93</v>
      </c>
      <c r="C14" s="452"/>
      <c r="D14" s="452"/>
      <c r="E14" s="452"/>
      <c r="F14" s="548">
        <v>0</v>
      </c>
      <c r="G14" s="548">
        <v>1</v>
      </c>
      <c r="H14" s="548">
        <f>SUM(F14:G14)</f>
        <v>1</v>
      </c>
      <c r="I14" s="452">
        <f>'lány teljes'!C9</f>
        <v>71</v>
      </c>
      <c r="J14" s="452">
        <f>'lány teljes'!D9</f>
        <v>48</v>
      </c>
      <c r="K14" s="452">
        <f>SUM(I14:J14)</f>
        <v>119</v>
      </c>
      <c r="L14" s="452">
        <f t="shared" si="0"/>
        <v>120</v>
      </c>
    </row>
    <row r="15" spans="1:12" ht="15">
      <c r="A15" s="389" t="s">
        <v>75</v>
      </c>
      <c r="B15" s="387">
        <v>93</v>
      </c>
      <c r="C15" s="452"/>
      <c r="D15" s="452"/>
      <c r="E15" s="452"/>
      <c r="F15" s="546"/>
      <c r="G15" s="546"/>
      <c r="H15" s="546"/>
      <c r="I15" s="452">
        <f>'lány teljes'!C10</f>
        <v>19</v>
      </c>
      <c r="J15" s="452">
        <f>'lány teljes'!D10</f>
        <v>17</v>
      </c>
      <c r="K15" s="452">
        <f>SUM(I15:J15)</f>
        <v>36</v>
      </c>
      <c r="L15" s="452">
        <f t="shared" si="0"/>
        <v>36</v>
      </c>
    </row>
    <row r="16" spans="1:12" s="545" customFormat="1" ht="15.75">
      <c r="A16" s="389" t="s">
        <v>158</v>
      </c>
      <c r="B16" s="387">
        <v>80</v>
      </c>
      <c r="C16" s="452"/>
      <c r="D16" s="452"/>
      <c r="E16" s="452"/>
      <c r="F16" s="452">
        <v>4</v>
      </c>
      <c r="G16" s="452">
        <v>2</v>
      </c>
      <c r="H16" s="452">
        <f>SUM(F16:G16)</f>
        <v>6</v>
      </c>
      <c r="I16" s="547"/>
      <c r="J16" s="547"/>
      <c r="K16" s="547"/>
      <c r="L16" s="452">
        <f t="shared" si="0"/>
        <v>6</v>
      </c>
    </row>
    <row r="17" spans="1:12" s="545" customFormat="1" ht="15.75">
      <c r="A17" s="389" t="s">
        <v>159</v>
      </c>
      <c r="B17" s="387">
        <v>91</v>
      </c>
      <c r="C17" s="452"/>
      <c r="D17" s="452"/>
      <c r="E17" s="452"/>
      <c r="F17" s="452">
        <v>2</v>
      </c>
      <c r="G17" s="452">
        <v>4</v>
      </c>
      <c r="H17" s="452">
        <f>SUM(F17:G17)</f>
        <v>6</v>
      </c>
      <c r="I17" s="547"/>
      <c r="J17" s="547"/>
      <c r="K17" s="547"/>
      <c r="L17" s="452">
        <f t="shared" si="0"/>
        <v>6</v>
      </c>
    </row>
    <row r="18" spans="1:12" ht="15">
      <c r="A18" s="389" t="s">
        <v>59</v>
      </c>
      <c r="B18" s="387">
        <v>90</v>
      </c>
      <c r="C18" s="452"/>
      <c r="D18" s="452"/>
      <c r="E18" s="452"/>
      <c r="F18" s="546"/>
      <c r="G18" s="546"/>
      <c r="H18" s="546"/>
      <c r="I18" s="452">
        <v>2</v>
      </c>
      <c r="J18" s="452">
        <v>2</v>
      </c>
      <c r="K18" s="452">
        <f aca="true" t="shared" si="1" ref="K18:K24">SUM(I18:J18)</f>
        <v>4</v>
      </c>
      <c r="L18" s="452">
        <f t="shared" si="0"/>
        <v>4</v>
      </c>
    </row>
    <row r="19" spans="1:12" s="545" customFormat="1" ht="15.75">
      <c r="A19" s="389" t="s">
        <v>118</v>
      </c>
      <c r="B19" s="387">
        <v>85</v>
      </c>
      <c r="C19" s="452"/>
      <c r="D19" s="452"/>
      <c r="E19" s="452"/>
      <c r="F19" s="452">
        <v>3</v>
      </c>
      <c r="G19" s="452">
        <v>1</v>
      </c>
      <c r="H19" s="452">
        <f>SUM(F19:G19)</f>
        <v>4</v>
      </c>
      <c r="I19" s="549"/>
      <c r="J19" s="549"/>
      <c r="K19" s="549"/>
      <c r="L19" s="452">
        <f t="shared" si="0"/>
        <v>4</v>
      </c>
    </row>
    <row r="20" spans="1:12" s="545" customFormat="1" ht="15.75">
      <c r="A20" s="389" t="s">
        <v>62</v>
      </c>
      <c r="B20" s="387">
        <v>90</v>
      </c>
      <c r="C20" s="452"/>
      <c r="D20" s="452"/>
      <c r="E20" s="452"/>
      <c r="F20" s="546"/>
      <c r="G20" s="546"/>
      <c r="H20" s="546"/>
      <c r="I20" s="452">
        <f>'lány teljes'!C11</f>
        <v>16</v>
      </c>
      <c r="J20" s="452">
        <f>'lány teljes'!D11</f>
        <v>12</v>
      </c>
      <c r="K20" s="452">
        <f t="shared" si="1"/>
        <v>28</v>
      </c>
      <c r="L20" s="452">
        <f t="shared" si="0"/>
        <v>28</v>
      </c>
    </row>
    <row r="21" spans="1:12" s="545" customFormat="1" ht="15.75">
      <c r="A21" s="389" t="s">
        <v>18</v>
      </c>
      <c r="B21" s="387">
        <v>92</v>
      </c>
      <c r="C21" s="452"/>
      <c r="D21" s="452"/>
      <c r="E21" s="452"/>
      <c r="F21" s="452">
        <v>0</v>
      </c>
      <c r="G21" s="452">
        <v>1</v>
      </c>
      <c r="H21" s="452">
        <f>SUM(F21:G21)</f>
        <v>1</v>
      </c>
      <c r="I21" s="452">
        <f>'lány teljes'!C12</f>
        <v>88</v>
      </c>
      <c r="J21" s="452">
        <f>'lány teljes'!D12</f>
        <v>46</v>
      </c>
      <c r="K21" s="452">
        <f t="shared" si="1"/>
        <v>134</v>
      </c>
      <c r="L21" s="452">
        <f t="shared" si="0"/>
        <v>135</v>
      </c>
    </row>
    <row r="22" spans="1:12" s="545" customFormat="1" ht="15.75">
      <c r="A22" s="389" t="s">
        <v>198</v>
      </c>
      <c r="B22" s="387">
        <v>93</v>
      </c>
      <c r="C22" s="452"/>
      <c r="D22" s="452"/>
      <c r="E22" s="452"/>
      <c r="F22" s="546"/>
      <c r="G22" s="546"/>
      <c r="H22" s="546"/>
      <c r="I22" s="452">
        <f>női!AM4+'Női U19'!S13</f>
        <v>3</v>
      </c>
      <c r="J22" s="452">
        <f>női!AN4+'Női U19'!T13</f>
        <v>0</v>
      </c>
      <c r="K22" s="452">
        <f t="shared" si="1"/>
        <v>3</v>
      </c>
      <c r="L22" s="452">
        <f t="shared" si="0"/>
        <v>3</v>
      </c>
    </row>
    <row r="23" spans="1:12" s="545" customFormat="1" ht="15.75">
      <c r="A23" s="389" t="s">
        <v>120</v>
      </c>
      <c r="B23" s="387">
        <v>88</v>
      </c>
      <c r="C23" s="452"/>
      <c r="D23" s="452"/>
      <c r="E23" s="452"/>
      <c r="F23" s="452">
        <v>0</v>
      </c>
      <c r="G23" s="452">
        <v>0</v>
      </c>
      <c r="H23" s="452">
        <f>SUM(F23:G23)</f>
        <v>0</v>
      </c>
      <c r="I23" s="452">
        <f>'női MK'!I13+női!AM14</f>
        <v>2</v>
      </c>
      <c r="J23" s="452">
        <f>'női MK'!J13+női!AN14</f>
        <v>1</v>
      </c>
      <c r="K23" s="452">
        <f t="shared" si="1"/>
        <v>3</v>
      </c>
      <c r="L23" s="452">
        <f t="shared" si="0"/>
        <v>3</v>
      </c>
    </row>
    <row r="24" spans="1:12" s="545" customFormat="1" ht="15.75">
      <c r="A24" s="389" t="s">
        <v>199</v>
      </c>
      <c r="B24" s="387">
        <v>93</v>
      </c>
      <c r="C24" s="452"/>
      <c r="D24" s="452"/>
      <c r="E24" s="452"/>
      <c r="F24" s="546"/>
      <c r="G24" s="546"/>
      <c r="H24" s="546"/>
      <c r="I24" s="452">
        <f>női!AM16+'Női U19'!S14</f>
        <v>0</v>
      </c>
      <c r="J24" s="452">
        <f>női!AN16+'Női U19'!T14</f>
        <v>0</v>
      </c>
      <c r="K24" s="452">
        <f t="shared" si="1"/>
        <v>0</v>
      </c>
      <c r="L24" s="452">
        <f t="shared" si="0"/>
        <v>0</v>
      </c>
    </row>
    <row r="26" spans="1:11" ht="15">
      <c r="A26" s="356" t="s">
        <v>160</v>
      </c>
      <c r="B26" s="550"/>
      <c r="C26" s="359"/>
      <c r="D26" s="359"/>
      <c r="E26" s="359"/>
      <c r="F26" s="359"/>
      <c r="G26" s="359"/>
      <c r="H26" s="359"/>
      <c r="I26" s="207"/>
      <c r="J26" s="207"/>
      <c r="K26" s="359"/>
    </row>
    <row r="27" spans="1:11" ht="15">
      <c r="A27" s="356" t="s">
        <v>161</v>
      </c>
      <c r="B27" s="551"/>
      <c r="C27" s="359"/>
      <c r="D27" s="359"/>
      <c r="E27" s="359"/>
      <c r="F27" s="359"/>
      <c r="G27" s="359"/>
      <c r="H27" s="359"/>
      <c r="I27" s="207"/>
      <c r="J27" s="207"/>
      <c r="K27" s="359"/>
    </row>
    <row r="28" spans="1:11" ht="15">
      <c r="A28" s="552"/>
      <c r="B28" s="551"/>
      <c r="C28" s="359"/>
      <c r="D28" s="359"/>
      <c r="E28" s="359"/>
      <c r="F28" s="359"/>
      <c r="G28" s="359"/>
      <c r="H28" s="359"/>
      <c r="I28" s="207"/>
      <c r="J28" s="207"/>
      <c r="K28" s="359"/>
    </row>
    <row r="29" spans="1:11" ht="15">
      <c r="A29" s="356"/>
      <c r="B29" s="551"/>
      <c r="C29" s="359"/>
      <c r="D29" s="359"/>
      <c r="E29" s="359"/>
      <c r="F29" s="359"/>
      <c r="G29" s="359"/>
      <c r="H29" s="359"/>
      <c r="I29" s="207"/>
      <c r="J29" s="207"/>
      <c r="K29" s="359"/>
    </row>
    <row r="30" spans="1:11" ht="15">
      <c r="A30" s="356"/>
      <c r="B30" s="551"/>
      <c r="C30" s="359"/>
      <c r="D30" s="359"/>
      <c r="E30" s="359"/>
      <c r="F30" s="359"/>
      <c r="G30" s="359"/>
      <c r="H30" s="359"/>
      <c r="I30" s="207"/>
      <c r="J30" s="207"/>
      <c r="K30" s="359"/>
    </row>
    <row r="31" spans="1:11" ht="15">
      <c r="A31" s="356"/>
      <c r="B31" s="551"/>
      <c r="C31" s="359"/>
      <c r="D31" s="359"/>
      <c r="E31" s="359"/>
      <c r="F31" s="359"/>
      <c r="G31" s="359"/>
      <c r="H31" s="359"/>
      <c r="I31" s="207"/>
      <c r="J31" s="207"/>
      <c r="K31" s="359"/>
    </row>
    <row r="32" spans="1:11" ht="15">
      <c r="A32" s="356"/>
      <c r="B32" s="551"/>
      <c r="C32" s="359"/>
      <c r="D32" s="359"/>
      <c r="E32" s="359"/>
      <c r="F32" s="359"/>
      <c r="G32" s="359"/>
      <c r="H32" s="359"/>
      <c r="I32" s="207"/>
      <c r="J32" s="207"/>
      <c r="K32" s="359"/>
    </row>
    <row r="33" spans="1:11" ht="15">
      <c r="A33" s="356"/>
      <c r="B33" s="551"/>
      <c r="C33" s="359"/>
      <c r="D33" s="359"/>
      <c r="E33" s="359"/>
      <c r="F33" s="359"/>
      <c r="G33" s="359"/>
      <c r="H33" s="359"/>
      <c r="I33" s="207"/>
      <c r="J33" s="207"/>
      <c r="K33" s="359"/>
    </row>
    <row r="34" spans="1:11" ht="15">
      <c r="A34" s="356"/>
      <c r="B34" s="551"/>
      <c r="C34" s="359"/>
      <c r="D34" s="359"/>
      <c r="E34" s="359"/>
      <c r="F34" s="359"/>
      <c r="G34" s="359"/>
      <c r="H34" s="359"/>
      <c r="I34" s="207"/>
      <c r="J34" s="207"/>
      <c r="K34" s="359"/>
    </row>
    <row r="35" spans="1:11" ht="15">
      <c r="A35" s="356"/>
      <c r="B35" s="551"/>
      <c r="C35" s="359"/>
      <c r="D35" s="359"/>
      <c r="E35" s="359"/>
      <c r="F35" s="359"/>
      <c r="G35" s="359"/>
      <c r="H35" s="359"/>
      <c r="I35" s="207"/>
      <c r="J35" s="207"/>
      <c r="K35" s="359"/>
    </row>
    <row r="36" spans="1:11" ht="14.25">
      <c r="A36" s="359"/>
      <c r="B36" s="538"/>
      <c r="C36" s="359"/>
      <c r="D36" s="359"/>
      <c r="E36" s="359"/>
      <c r="F36" s="359"/>
      <c r="G36" s="359"/>
      <c r="H36" s="359"/>
      <c r="I36" s="359"/>
      <c r="J36" s="359"/>
      <c r="K36" s="359"/>
    </row>
  </sheetData>
  <mergeCells count="3">
    <mergeCell ref="C1:E1"/>
    <mergeCell ref="F1:H1"/>
    <mergeCell ref="I1:K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37">
      <selection activeCell="BG16" sqref="BG16"/>
    </sheetView>
  </sheetViews>
  <sheetFormatPr defaultColWidth="9.00390625" defaultRowHeight="14.25"/>
  <cols>
    <col min="1" max="1" width="20.75390625" style="537" bestFit="1" customWidth="1"/>
    <col min="2" max="2" width="7.25390625" style="538" bestFit="1" customWidth="1"/>
    <col min="3" max="11" width="9.00390625" style="538" customWidth="1"/>
    <col min="12" max="12" width="8.625" style="538" bestFit="1" customWidth="1"/>
    <col min="13" max="13" width="12.50390625" style="538" bestFit="1" customWidth="1"/>
    <col min="14" max="14" width="9.00390625" style="538" customWidth="1"/>
    <col min="15" max="15" width="12.25390625" style="359" customWidth="1"/>
    <col min="16" max="16" width="38.00390625" style="359" bestFit="1" customWidth="1"/>
    <col min="17" max="46" width="9.00390625" style="359" customWidth="1"/>
    <col min="47" max="56" width="0" style="359" hidden="1" customWidth="1"/>
    <col min="57" max="16384" width="9.00390625" style="359" customWidth="1"/>
  </cols>
  <sheetData>
    <row r="1" spans="1:14" s="25" customFormat="1" ht="15.75" thickBot="1">
      <c r="A1" s="497"/>
      <c r="B1" s="18"/>
      <c r="C1" s="1072" t="s">
        <v>134</v>
      </c>
      <c r="D1" s="1036"/>
      <c r="E1" s="1037"/>
      <c r="F1" s="1072" t="s">
        <v>133</v>
      </c>
      <c r="G1" s="1036"/>
      <c r="H1" s="1037"/>
      <c r="I1" s="1072" t="s">
        <v>132</v>
      </c>
      <c r="J1" s="1036"/>
      <c r="K1" s="1108"/>
      <c r="L1" s="18"/>
      <c r="M1" s="18"/>
      <c r="N1" s="19"/>
    </row>
    <row r="2" spans="1:14" s="25" customFormat="1" ht="15.75" thickBot="1">
      <c r="A2" s="497" t="s">
        <v>0</v>
      </c>
      <c r="B2" s="18" t="s">
        <v>152</v>
      </c>
      <c r="C2" s="498" t="s">
        <v>45</v>
      </c>
      <c r="D2" s="27" t="s">
        <v>96</v>
      </c>
      <c r="E2" s="499" t="s">
        <v>153</v>
      </c>
      <c r="F2" s="498" t="s">
        <v>45</v>
      </c>
      <c r="G2" s="27" t="s">
        <v>96</v>
      </c>
      <c r="H2" s="499" t="s">
        <v>153</v>
      </c>
      <c r="I2" s="32" t="s">
        <v>45</v>
      </c>
      <c r="J2" s="27" t="s">
        <v>96</v>
      </c>
      <c r="K2" s="27" t="s">
        <v>153</v>
      </c>
      <c r="L2" s="27" t="s">
        <v>238</v>
      </c>
      <c r="M2" s="27" t="s">
        <v>239</v>
      </c>
      <c r="N2" s="500" t="s">
        <v>151</v>
      </c>
    </row>
    <row r="3" spans="1:14" s="25" customFormat="1" ht="15">
      <c r="A3" s="501" t="s">
        <v>6</v>
      </c>
      <c r="B3" s="502">
        <v>91</v>
      </c>
      <c r="C3" s="503">
        <v>30</v>
      </c>
      <c r="D3" s="320">
        <v>19</v>
      </c>
      <c r="E3" s="380">
        <f>C3+D3</f>
        <v>49</v>
      </c>
      <c r="F3" s="503">
        <v>77</v>
      </c>
      <c r="G3" s="320">
        <v>60</v>
      </c>
      <c r="H3" s="380">
        <f aca="true" t="shared" si="0" ref="H3:H16">F3+G3</f>
        <v>137</v>
      </c>
      <c r="I3" s="319">
        <v>98</v>
      </c>
      <c r="J3" s="320">
        <v>77</v>
      </c>
      <c r="K3" s="58">
        <f aca="true" t="shared" si="1" ref="K3:K8">SUM(I3:J3)</f>
        <v>175</v>
      </c>
      <c r="L3" s="58">
        <f>C3+F3+I3</f>
        <v>205</v>
      </c>
      <c r="M3" s="58">
        <f>D3+G3+J3</f>
        <v>156</v>
      </c>
      <c r="N3" s="504">
        <f aca="true" t="shared" si="2" ref="N3:N34">E3+H3+K3</f>
        <v>361</v>
      </c>
    </row>
    <row r="4" spans="1:14" s="25" customFormat="1" ht="15">
      <c r="A4" s="505" t="s">
        <v>47</v>
      </c>
      <c r="B4" s="506">
        <v>93</v>
      </c>
      <c r="C4" s="7"/>
      <c r="D4" s="324"/>
      <c r="E4" s="507"/>
      <c r="F4" s="508">
        <v>37</v>
      </c>
      <c r="G4" s="323">
        <v>26</v>
      </c>
      <c r="H4" s="388">
        <f t="shared" si="0"/>
        <v>63</v>
      </c>
      <c r="I4" s="322">
        <v>137</v>
      </c>
      <c r="J4" s="323">
        <v>91</v>
      </c>
      <c r="K4" s="348">
        <f t="shared" si="1"/>
        <v>228</v>
      </c>
      <c r="L4" s="348">
        <f aca="true" t="shared" si="3" ref="L4:L60">C4+F4+I4</f>
        <v>174</v>
      </c>
      <c r="M4" s="348">
        <f aca="true" t="shared" si="4" ref="M4:M60">D4+G4+J4</f>
        <v>117</v>
      </c>
      <c r="N4" s="509">
        <f t="shared" si="2"/>
        <v>291</v>
      </c>
    </row>
    <row r="5" spans="1:14" s="25" customFormat="1" ht="15">
      <c r="A5" s="510" t="s">
        <v>162</v>
      </c>
      <c r="B5" s="511">
        <v>94</v>
      </c>
      <c r="C5" s="344">
        <v>2</v>
      </c>
      <c r="D5" s="348">
        <v>2</v>
      </c>
      <c r="E5" s="388">
        <f aca="true" t="shared" si="5" ref="E5:E12">C5+D5</f>
        <v>4</v>
      </c>
      <c r="F5" s="344">
        <v>45</v>
      </c>
      <c r="G5" s="348">
        <v>15</v>
      </c>
      <c r="H5" s="388">
        <f t="shared" si="0"/>
        <v>60</v>
      </c>
      <c r="I5" s="512">
        <v>55</v>
      </c>
      <c r="J5" s="348">
        <v>26</v>
      </c>
      <c r="K5" s="348">
        <f t="shared" si="1"/>
        <v>81</v>
      </c>
      <c r="L5" s="348">
        <f t="shared" si="3"/>
        <v>102</v>
      </c>
      <c r="M5" s="348">
        <f t="shared" si="4"/>
        <v>43</v>
      </c>
      <c r="N5" s="509">
        <f t="shared" si="2"/>
        <v>145</v>
      </c>
    </row>
    <row r="6" spans="1:14" s="25" customFormat="1" ht="15">
      <c r="A6" s="510" t="s">
        <v>32</v>
      </c>
      <c r="B6" s="511">
        <v>93</v>
      </c>
      <c r="C6" s="344">
        <v>15</v>
      </c>
      <c r="D6" s="348">
        <v>4</v>
      </c>
      <c r="E6" s="388">
        <f t="shared" si="5"/>
        <v>19</v>
      </c>
      <c r="F6" s="344">
        <v>23</v>
      </c>
      <c r="G6" s="348">
        <v>17</v>
      </c>
      <c r="H6" s="388">
        <f t="shared" si="0"/>
        <v>40</v>
      </c>
      <c r="I6" s="512">
        <v>44</v>
      </c>
      <c r="J6" s="348">
        <v>26</v>
      </c>
      <c r="K6" s="348">
        <f t="shared" si="1"/>
        <v>70</v>
      </c>
      <c r="L6" s="348">
        <f t="shared" si="3"/>
        <v>82</v>
      </c>
      <c r="M6" s="348">
        <f t="shared" si="4"/>
        <v>47</v>
      </c>
      <c r="N6" s="509">
        <f t="shared" si="2"/>
        <v>129</v>
      </c>
    </row>
    <row r="7" spans="1:14" s="25" customFormat="1" ht="15">
      <c r="A7" s="505" t="s">
        <v>4</v>
      </c>
      <c r="B7" s="506">
        <v>89</v>
      </c>
      <c r="C7" s="386">
        <v>12</v>
      </c>
      <c r="D7" s="387">
        <v>6</v>
      </c>
      <c r="E7" s="388">
        <f t="shared" si="5"/>
        <v>18</v>
      </c>
      <c r="F7" s="386">
        <v>24</v>
      </c>
      <c r="G7" s="387">
        <v>17</v>
      </c>
      <c r="H7" s="388">
        <f t="shared" si="0"/>
        <v>41</v>
      </c>
      <c r="I7" s="513">
        <v>17</v>
      </c>
      <c r="J7" s="387">
        <v>25</v>
      </c>
      <c r="K7" s="348">
        <f t="shared" si="1"/>
        <v>42</v>
      </c>
      <c r="L7" s="348">
        <f t="shared" si="3"/>
        <v>53</v>
      </c>
      <c r="M7" s="348">
        <f t="shared" si="4"/>
        <v>48</v>
      </c>
      <c r="N7" s="509">
        <f t="shared" si="2"/>
        <v>101</v>
      </c>
    </row>
    <row r="8" spans="1:14" s="25" customFormat="1" ht="15">
      <c r="A8" s="510" t="s">
        <v>23</v>
      </c>
      <c r="B8" s="511">
        <v>93</v>
      </c>
      <c r="C8" s="344">
        <v>2</v>
      </c>
      <c r="D8" s="348">
        <v>0</v>
      </c>
      <c r="E8" s="388">
        <f t="shared" si="5"/>
        <v>2</v>
      </c>
      <c r="F8" s="344">
        <v>11</v>
      </c>
      <c r="G8" s="348">
        <v>4</v>
      </c>
      <c r="H8" s="388">
        <f t="shared" si="0"/>
        <v>15</v>
      </c>
      <c r="I8" s="512">
        <v>49</v>
      </c>
      <c r="J8" s="348">
        <v>39</v>
      </c>
      <c r="K8" s="348">
        <f t="shared" si="1"/>
        <v>88</v>
      </c>
      <c r="L8" s="348">
        <f t="shared" si="3"/>
        <v>62</v>
      </c>
      <c r="M8" s="348">
        <f t="shared" si="4"/>
        <v>43</v>
      </c>
      <c r="N8" s="509">
        <f t="shared" si="2"/>
        <v>105</v>
      </c>
    </row>
    <row r="9" spans="1:14" s="25" customFormat="1" ht="15">
      <c r="A9" s="505" t="s">
        <v>163</v>
      </c>
      <c r="B9" s="506"/>
      <c r="C9" s="386">
        <v>5</v>
      </c>
      <c r="D9" s="387">
        <v>3</v>
      </c>
      <c r="E9" s="388">
        <f t="shared" si="5"/>
        <v>8</v>
      </c>
      <c r="F9" s="386">
        <v>33</v>
      </c>
      <c r="G9" s="387">
        <v>13</v>
      </c>
      <c r="H9" s="388">
        <f t="shared" si="0"/>
        <v>46</v>
      </c>
      <c r="I9" s="514"/>
      <c r="J9" s="515"/>
      <c r="K9" s="516"/>
      <c r="L9" s="348">
        <f t="shared" si="3"/>
        <v>38</v>
      </c>
      <c r="M9" s="348">
        <f t="shared" si="4"/>
        <v>16</v>
      </c>
      <c r="N9" s="509">
        <f t="shared" si="2"/>
        <v>54</v>
      </c>
    </row>
    <row r="10" spans="1:14" s="25" customFormat="1" ht="15">
      <c r="A10" s="505" t="s">
        <v>3</v>
      </c>
      <c r="B10" s="506">
        <v>91</v>
      </c>
      <c r="C10" s="508">
        <v>4</v>
      </c>
      <c r="D10" s="323">
        <v>7</v>
      </c>
      <c r="E10" s="388">
        <f t="shared" si="5"/>
        <v>11</v>
      </c>
      <c r="F10" s="508">
        <v>18</v>
      </c>
      <c r="G10" s="323">
        <v>7</v>
      </c>
      <c r="H10" s="388">
        <f t="shared" si="0"/>
        <v>25</v>
      </c>
      <c r="I10" s="322">
        <v>8</v>
      </c>
      <c r="J10" s="323">
        <v>5</v>
      </c>
      <c r="K10" s="348">
        <f aca="true" t="shared" si="6" ref="K10:K19">SUM(I10:J10)</f>
        <v>13</v>
      </c>
      <c r="L10" s="348">
        <f t="shared" si="3"/>
        <v>30</v>
      </c>
      <c r="M10" s="348">
        <f t="shared" si="4"/>
        <v>19</v>
      </c>
      <c r="N10" s="509">
        <f t="shared" si="2"/>
        <v>49</v>
      </c>
    </row>
    <row r="11" spans="1:14" s="25" customFormat="1" ht="15">
      <c r="A11" s="505" t="s">
        <v>9</v>
      </c>
      <c r="B11" s="506"/>
      <c r="C11" s="517">
        <v>10</v>
      </c>
      <c r="D11" s="518">
        <v>4</v>
      </c>
      <c r="E11" s="388">
        <f t="shared" si="5"/>
        <v>14</v>
      </c>
      <c r="F11" s="508">
        <v>21</v>
      </c>
      <c r="G11" s="323">
        <v>5</v>
      </c>
      <c r="H11" s="388">
        <f t="shared" si="0"/>
        <v>26</v>
      </c>
      <c r="I11" s="322">
        <v>8</v>
      </c>
      <c r="J11" s="323">
        <v>4</v>
      </c>
      <c r="K11" s="348">
        <f t="shared" si="6"/>
        <v>12</v>
      </c>
      <c r="L11" s="348">
        <f t="shared" si="3"/>
        <v>39</v>
      </c>
      <c r="M11" s="348">
        <f t="shared" si="4"/>
        <v>13</v>
      </c>
      <c r="N11" s="509">
        <f t="shared" si="2"/>
        <v>52</v>
      </c>
    </row>
    <row r="12" spans="1:14" s="25" customFormat="1" ht="15">
      <c r="A12" s="510" t="s">
        <v>26</v>
      </c>
      <c r="B12" s="511">
        <v>93</v>
      </c>
      <c r="C12" s="344">
        <v>2</v>
      </c>
      <c r="D12" s="348">
        <v>7</v>
      </c>
      <c r="E12" s="388">
        <f t="shared" si="5"/>
        <v>9</v>
      </c>
      <c r="F12" s="344">
        <v>6</v>
      </c>
      <c r="G12" s="348">
        <v>3</v>
      </c>
      <c r="H12" s="388">
        <f t="shared" si="0"/>
        <v>9</v>
      </c>
      <c r="I12" s="512">
        <v>44</v>
      </c>
      <c r="J12" s="348">
        <v>20</v>
      </c>
      <c r="K12" s="348">
        <f t="shared" si="6"/>
        <v>64</v>
      </c>
      <c r="L12" s="348">
        <f t="shared" si="3"/>
        <v>52</v>
      </c>
      <c r="M12" s="348">
        <f t="shared" si="4"/>
        <v>30</v>
      </c>
      <c r="N12" s="509">
        <f t="shared" si="2"/>
        <v>82</v>
      </c>
    </row>
    <row r="13" spans="1:14" s="25" customFormat="1" ht="15">
      <c r="A13" s="505" t="s">
        <v>41</v>
      </c>
      <c r="B13" s="506">
        <v>90</v>
      </c>
      <c r="C13" s="422"/>
      <c r="D13" s="423"/>
      <c r="E13" s="507"/>
      <c r="F13" s="386">
        <v>5</v>
      </c>
      <c r="G13" s="387">
        <v>9</v>
      </c>
      <c r="H13" s="388">
        <f t="shared" si="0"/>
        <v>14</v>
      </c>
      <c r="I13" s="513">
        <v>30</v>
      </c>
      <c r="J13" s="387">
        <v>20</v>
      </c>
      <c r="K13" s="348">
        <f t="shared" si="6"/>
        <v>50</v>
      </c>
      <c r="L13" s="348">
        <f t="shared" si="3"/>
        <v>35</v>
      </c>
      <c r="M13" s="348">
        <f t="shared" si="4"/>
        <v>29</v>
      </c>
      <c r="N13" s="509">
        <f t="shared" si="2"/>
        <v>64</v>
      </c>
    </row>
    <row r="14" spans="1:14" ht="15">
      <c r="A14" s="505" t="s">
        <v>1</v>
      </c>
      <c r="B14" s="506">
        <v>90</v>
      </c>
      <c r="C14" s="508">
        <v>2</v>
      </c>
      <c r="D14" s="323">
        <v>4</v>
      </c>
      <c r="E14" s="388">
        <f>C14+D14</f>
        <v>6</v>
      </c>
      <c r="F14" s="508">
        <v>6</v>
      </c>
      <c r="G14" s="323">
        <v>7</v>
      </c>
      <c r="H14" s="388">
        <f t="shared" si="0"/>
        <v>13</v>
      </c>
      <c r="I14" s="322">
        <v>14</v>
      </c>
      <c r="J14" s="323">
        <v>10</v>
      </c>
      <c r="K14" s="348">
        <f t="shared" si="6"/>
        <v>24</v>
      </c>
      <c r="L14" s="348">
        <f t="shared" si="3"/>
        <v>22</v>
      </c>
      <c r="M14" s="348">
        <f t="shared" si="4"/>
        <v>21</v>
      </c>
      <c r="N14" s="509">
        <f t="shared" si="2"/>
        <v>43</v>
      </c>
    </row>
    <row r="15" spans="1:14" ht="15">
      <c r="A15" s="505" t="s">
        <v>68</v>
      </c>
      <c r="B15" s="506">
        <v>90</v>
      </c>
      <c r="C15" s="422"/>
      <c r="D15" s="423"/>
      <c r="E15" s="507"/>
      <c r="F15" s="422"/>
      <c r="G15" s="423"/>
      <c r="H15" s="388">
        <f t="shared" si="0"/>
        <v>0</v>
      </c>
      <c r="I15" s="513">
        <v>32</v>
      </c>
      <c r="J15" s="387">
        <v>11</v>
      </c>
      <c r="K15" s="348">
        <f t="shared" si="6"/>
        <v>43</v>
      </c>
      <c r="L15" s="348">
        <f t="shared" si="3"/>
        <v>32</v>
      </c>
      <c r="M15" s="348">
        <f t="shared" si="4"/>
        <v>11</v>
      </c>
      <c r="N15" s="509">
        <f t="shared" si="2"/>
        <v>43</v>
      </c>
    </row>
    <row r="16" spans="1:14" ht="15">
      <c r="A16" s="505" t="s">
        <v>8</v>
      </c>
      <c r="B16" s="506">
        <v>89</v>
      </c>
      <c r="C16" s="422"/>
      <c r="D16" s="423"/>
      <c r="E16" s="507"/>
      <c r="F16" s="386">
        <v>6</v>
      </c>
      <c r="G16" s="387">
        <v>7</v>
      </c>
      <c r="H16" s="388">
        <f t="shared" si="0"/>
        <v>13</v>
      </c>
      <c r="I16" s="513">
        <v>12</v>
      </c>
      <c r="J16" s="387">
        <v>10</v>
      </c>
      <c r="K16" s="348">
        <f t="shared" si="6"/>
        <v>22</v>
      </c>
      <c r="L16" s="348">
        <f t="shared" si="3"/>
        <v>18</v>
      </c>
      <c r="M16" s="348">
        <f t="shared" si="4"/>
        <v>17</v>
      </c>
      <c r="N16" s="509">
        <f t="shared" si="2"/>
        <v>35</v>
      </c>
    </row>
    <row r="17" spans="1:14" ht="15">
      <c r="A17" s="505" t="s">
        <v>85</v>
      </c>
      <c r="B17" s="506">
        <v>89</v>
      </c>
      <c r="C17" s="386">
        <v>9</v>
      </c>
      <c r="D17" s="387">
        <v>3</v>
      </c>
      <c r="E17" s="388">
        <f>C17+D17</f>
        <v>12</v>
      </c>
      <c r="F17" s="519"/>
      <c r="G17" s="520"/>
      <c r="H17" s="521"/>
      <c r="I17" s="513">
        <v>19</v>
      </c>
      <c r="J17" s="387">
        <v>9</v>
      </c>
      <c r="K17" s="348">
        <f t="shared" si="6"/>
        <v>28</v>
      </c>
      <c r="L17" s="348">
        <f t="shared" si="3"/>
        <v>28</v>
      </c>
      <c r="M17" s="348">
        <f t="shared" si="4"/>
        <v>12</v>
      </c>
      <c r="N17" s="509">
        <f t="shared" si="2"/>
        <v>40</v>
      </c>
    </row>
    <row r="18" spans="1:14" ht="15">
      <c r="A18" s="505" t="s">
        <v>164</v>
      </c>
      <c r="B18" s="506"/>
      <c r="C18" s="386">
        <v>6</v>
      </c>
      <c r="D18" s="387">
        <v>0</v>
      </c>
      <c r="E18" s="388">
        <f>C18+D18</f>
        <v>6</v>
      </c>
      <c r="F18" s="386">
        <v>9</v>
      </c>
      <c r="G18" s="387">
        <v>5</v>
      </c>
      <c r="H18" s="388">
        <f aca="true" t="shared" si="7" ref="H18:H27">F18+G18</f>
        <v>14</v>
      </c>
      <c r="I18" s="514"/>
      <c r="J18" s="515"/>
      <c r="K18" s="516"/>
      <c r="L18" s="348">
        <f t="shared" si="3"/>
        <v>15</v>
      </c>
      <c r="M18" s="348">
        <f t="shared" si="4"/>
        <v>5</v>
      </c>
      <c r="N18" s="509">
        <f t="shared" si="2"/>
        <v>20</v>
      </c>
    </row>
    <row r="19" spans="1:14" ht="15">
      <c r="A19" s="505" t="s">
        <v>2</v>
      </c>
      <c r="B19" s="506">
        <v>87</v>
      </c>
      <c r="C19" s="422"/>
      <c r="D19" s="423"/>
      <c r="E19" s="507"/>
      <c r="F19" s="386">
        <v>9</v>
      </c>
      <c r="G19" s="387">
        <v>8</v>
      </c>
      <c r="H19" s="388">
        <f t="shared" si="7"/>
        <v>17</v>
      </c>
      <c r="I19" s="513">
        <v>0</v>
      </c>
      <c r="J19" s="387">
        <v>2</v>
      </c>
      <c r="K19" s="348">
        <f t="shared" si="6"/>
        <v>2</v>
      </c>
      <c r="L19" s="348">
        <f t="shared" si="3"/>
        <v>9</v>
      </c>
      <c r="M19" s="348">
        <f t="shared" si="4"/>
        <v>10</v>
      </c>
      <c r="N19" s="509">
        <f t="shared" si="2"/>
        <v>19</v>
      </c>
    </row>
    <row r="20" spans="1:14" ht="15">
      <c r="A20" s="505" t="s">
        <v>165</v>
      </c>
      <c r="B20" s="506"/>
      <c r="C20" s="517">
        <v>5</v>
      </c>
      <c r="D20" s="518">
        <v>2</v>
      </c>
      <c r="E20" s="388">
        <f>C20+D20</f>
        <v>7</v>
      </c>
      <c r="F20" s="508">
        <v>7</v>
      </c>
      <c r="G20" s="323">
        <v>5</v>
      </c>
      <c r="H20" s="387">
        <f t="shared" si="7"/>
        <v>12</v>
      </c>
      <c r="I20" s="522"/>
      <c r="J20" s="324"/>
      <c r="K20" s="523"/>
      <c r="L20" s="348">
        <f t="shared" si="3"/>
        <v>12</v>
      </c>
      <c r="M20" s="348">
        <f t="shared" si="4"/>
        <v>7</v>
      </c>
      <c r="N20" s="509">
        <f t="shared" si="2"/>
        <v>19</v>
      </c>
    </row>
    <row r="21" spans="1:14" ht="15">
      <c r="A21" s="505" t="s">
        <v>25</v>
      </c>
      <c r="B21" s="506">
        <v>93</v>
      </c>
      <c r="C21" s="524"/>
      <c r="D21" s="324"/>
      <c r="E21" s="507"/>
      <c r="F21" s="508">
        <v>2</v>
      </c>
      <c r="G21" s="323">
        <v>5</v>
      </c>
      <c r="H21" s="388">
        <f t="shared" si="7"/>
        <v>7</v>
      </c>
      <c r="I21" s="322">
        <v>13</v>
      </c>
      <c r="J21" s="323">
        <v>16</v>
      </c>
      <c r="K21" s="348">
        <f>SUM(I21:J21)</f>
        <v>29</v>
      </c>
      <c r="L21" s="348">
        <f t="shared" si="3"/>
        <v>15</v>
      </c>
      <c r="M21" s="348">
        <f t="shared" si="4"/>
        <v>21</v>
      </c>
      <c r="N21" s="509">
        <f t="shared" si="2"/>
        <v>36</v>
      </c>
    </row>
    <row r="22" spans="1:14" ht="15">
      <c r="A22" s="510" t="s">
        <v>166</v>
      </c>
      <c r="B22" s="511"/>
      <c r="C22" s="344">
        <v>2</v>
      </c>
      <c r="D22" s="348">
        <v>1</v>
      </c>
      <c r="E22" s="388">
        <f>C22+D22</f>
        <v>3</v>
      </c>
      <c r="F22" s="344">
        <v>7</v>
      </c>
      <c r="G22" s="348">
        <v>6</v>
      </c>
      <c r="H22" s="388">
        <f t="shared" si="7"/>
        <v>13</v>
      </c>
      <c r="I22" s="525"/>
      <c r="J22" s="523"/>
      <c r="K22" s="523"/>
      <c r="L22" s="348">
        <f t="shared" si="3"/>
        <v>9</v>
      </c>
      <c r="M22" s="348">
        <f t="shared" si="4"/>
        <v>7</v>
      </c>
      <c r="N22" s="509">
        <f t="shared" si="2"/>
        <v>16</v>
      </c>
    </row>
    <row r="23" spans="1:14" ht="15">
      <c r="A23" s="505" t="s">
        <v>167</v>
      </c>
      <c r="B23" s="506"/>
      <c r="C23" s="517">
        <v>5</v>
      </c>
      <c r="D23" s="518">
        <v>7</v>
      </c>
      <c r="E23" s="388">
        <f>C23+D23</f>
        <v>12</v>
      </c>
      <c r="F23" s="508">
        <v>0</v>
      </c>
      <c r="G23" s="323">
        <v>4</v>
      </c>
      <c r="H23" s="388">
        <f t="shared" si="7"/>
        <v>4</v>
      </c>
      <c r="I23" s="522"/>
      <c r="J23" s="324"/>
      <c r="K23" s="523"/>
      <c r="L23" s="348">
        <f t="shared" si="3"/>
        <v>5</v>
      </c>
      <c r="M23" s="348">
        <f t="shared" si="4"/>
        <v>11</v>
      </c>
      <c r="N23" s="509">
        <f t="shared" si="2"/>
        <v>16</v>
      </c>
    </row>
    <row r="24" spans="1:14" ht="15">
      <c r="A24" s="510" t="s">
        <v>28</v>
      </c>
      <c r="B24" s="511"/>
      <c r="C24" s="344">
        <v>2</v>
      </c>
      <c r="D24" s="348">
        <v>5</v>
      </c>
      <c r="E24" s="388">
        <f>C24+D24</f>
        <v>7</v>
      </c>
      <c r="F24" s="344">
        <v>1</v>
      </c>
      <c r="G24" s="348">
        <v>3</v>
      </c>
      <c r="H24" s="388">
        <f t="shared" si="7"/>
        <v>4</v>
      </c>
      <c r="I24" s="512">
        <v>1</v>
      </c>
      <c r="J24" s="348">
        <v>2</v>
      </c>
      <c r="K24" s="348">
        <f>SUM(I24:J24)</f>
        <v>3</v>
      </c>
      <c r="L24" s="348">
        <f t="shared" si="3"/>
        <v>4</v>
      </c>
      <c r="M24" s="348">
        <f t="shared" si="4"/>
        <v>10</v>
      </c>
      <c r="N24" s="509">
        <f t="shared" si="2"/>
        <v>14</v>
      </c>
    </row>
    <row r="25" spans="1:14" ht="15">
      <c r="A25" s="505" t="s">
        <v>7</v>
      </c>
      <c r="B25" s="506">
        <v>87</v>
      </c>
      <c r="C25" s="422"/>
      <c r="D25" s="423"/>
      <c r="E25" s="507"/>
      <c r="F25" s="386">
        <v>4</v>
      </c>
      <c r="G25" s="387">
        <v>7</v>
      </c>
      <c r="H25" s="388">
        <f t="shared" si="7"/>
        <v>11</v>
      </c>
      <c r="I25" s="513">
        <v>1</v>
      </c>
      <c r="J25" s="387">
        <v>5</v>
      </c>
      <c r="K25" s="348">
        <f>SUM(I25:J25)</f>
        <v>6</v>
      </c>
      <c r="L25" s="348">
        <f t="shared" si="3"/>
        <v>5</v>
      </c>
      <c r="M25" s="348">
        <f t="shared" si="4"/>
        <v>12</v>
      </c>
      <c r="N25" s="509">
        <f t="shared" si="2"/>
        <v>17</v>
      </c>
    </row>
    <row r="26" spans="1:14" ht="15">
      <c r="A26" s="505" t="s">
        <v>168</v>
      </c>
      <c r="B26" s="506"/>
      <c r="C26" s="386">
        <v>3</v>
      </c>
      <c r="D26" s="387">
        <v>1</v>
      </c>
      <c r="E26" s="388">
        <f>C26+D26</f>
        <v>4</v>
      </c>
      <c r="F26" s="386">
        <v>6</v>
      </c>
      <c r="G26" s="387">
        <v>4</v>
      </c>
      <c r="H26" s="388">
        <f t="shared" si="7"/>
        <v>10</v>
      </c>
      <c r="I26" s="526"/>
      <c r="J26" s="423"/>
      <c r="K26" s="523"/>
      <c r="L26" s="348">
        <f t="shared" si="3"/>
        <v>9</v>
      </c>
      <c r="M26" s="348">
        <f t="shared" si="4"/>
        <v>5</v>
      </c>
      <c r="N26" s="509">
        <f t="shared" si="2"/>
        <v>14</v>
      </c>
    </row>
    <row r="27" spans="1:14" ht="15">
      <c r="A27" s="505" t="s">
        <v>169</v>
      </c>
      <c r="B27" s="506"/>
      <c r="C27" s="386">
        <v>1</v>
      </c>
      <c r="D27" s="387">
        <v>0</v>
      </c>
      <c r="E27" s="388">
        <f>C27+D27</f>
        <v>1</v>
      </c>
      <c r="F27" s="386">
        <v>7</v>
      </c>
      <c r="G27" s="387">
        <v>5</v>
      </c>
      <c r="H27" s="388">
        <f t="shared" si="7"/>
        <v>12</v>
      </c>
      <c r="I27" s="526"/>
      <c r="J27" s="423"/>
      <c r="K27" s="523"/>
      <c r="L27" s="348">
        <f t="shared" si="3"/>
        <v>8</v>
      </c>
      <c r="M27" s="348">
        <f t="shared" si="4"/>
        <v>5</v>
      </c>
      <c r="N27" s="509">
        <f t="shared" si="2"/>
        <v>13</v>
      </c>
    </row>
    <row r="28" spans="1:14" ht="15">
      <c r="A28" s="505" t="s">
        <v>72</v>
      </c>
      <c r="B28" s="527">
        <v>95</v>
      </c>
      <c r="C28" s="528"/>
      <c r="D28" s="523"/>
      <c r="E28" s="507"/>
      <c r="F28" s="344"/>
      <c r="G28" s="348"/>
      <c r="H28" s="388"/>
      <c r="I28" s="512">
        <v>26</v>
      </c>
      <c r="J28" s="348">
        <v>15</v>
      </c>
      <c r="K28" s="348">
        <f>SUM(I28:J28)</f>
        <v>41</v>
      </c>
      <c r="L28" s="348">
        <f t="shared" si="3"/>
        <v>26</v>
      </c>
      <c r="M28" s="348">
        <f t="shared" si="4"/>
        <v>15</v>
      </c>
      <c r="N28" s="509">
        <f t="shared" si="2"/>
        <v>41</v>
      </c>
    </row>
    <row r="29" spans="1:14" ht="15">
      <c r="A29" s="505" t="s">
        <v>37</v>
      </c>
      <c r="B29" s="506">
        <v>89</v>
      </c>
      <c r="C29" s="386"/>
      <c r="D29" s="387"/>
      <c r="E29" s="388"/>
      <c r="F29" s="386">
        <v>7</v>
      </c>
      <c r="G29" s="387">
        <v>3</v>
      </c>
      <c r="H29" s="388">
        <f>F29+G29</f>
        <v>10</v>
      </c>
      <c r="I29" s="513">
        <v>1</v>
      </c>
      <c r="J29" s="387">
        <v>1</v>
      </c>
      <c r="K29" s="348">
        <f>SUM(I29:J29)</f>
        <v>2</v>
      </c>
      <c r="L29" s="348">
        <f t="shared" si="3"/>
        <v>8</v>
      </c>
      <c r="M29" s="348">
        <f t="shared" si="4"/>
        <v>4</v>
      </c>
      <c r="N29" s="509">
        <f t="shared" si="2"/>
        <v>12</v>
      </c>
    </row>
    <row r="30" spans="1:14" ht="15">
      <c r="A30" s="510" t="s">
        <v>170</v>
      </c>
      <c r="B30" s="511"/>
      <c r="C30" s="344">
        <v>1</v>
      </c>
      <c r="D30" s="348">
        <v>0</v>
      </c>
      <c r="E30" s="388">
        <f>C30+D30</f>
        <v>1</v>
      </c>
      <c r="F30" s="344">
        <v>5</v>
      </c>
      <c r="G30" s="348">
        <v>4</v>
      </c>
      <c r="H30" s="388">
        <f>F30+G30</f>
        <v>9</v>
      </c>
      <c r="I30" s="525"/>
      <c r="J30" s="523"/>
      <c r="K30" s="523"/>
      <c r="L30" s="348">
        <f t="shared" si="3"/>
        <v>6</v>
      </c>
      <c r="M30" s="348">
        <f t="shared" si="4"/>
        <v>4</v>
      </c>
      <c r="N30" s="509">
        <f t="shared" si="2"/>
        <v>10</v>
      </c>
    </row>
    <row r="31" spans="1:14" ht="15">
      <c r="A31" s="510" t="s">
        <v>71</v>
      </c>
      <c r="B31" s="511">
        <v>95</v>
      </c>
      <c r="C31" s="528"/>
      <c r="D31" s="523"/>
      <c r="E31" s="507"/>
      <c r="F31" s="528"/>
      <c r="G31" s="523"/>
      <c r="H31" s="507"/>
      <c r="I31" s="512">
        <v>5</v>
      </c>
      <c r="J31" s="348">
        <v>6</v>
      </c>
      <c r="K31" s="348">
        <f>SUM(I31:J31)</f>
        <v>11</v>
      </c>
      <c r="L31" s="348">
        <f t="shared" si="3"/>
        <v>5</v>
      </c>
      <c r="M31" s="348">
        <f t="shared" si="4"/>
        <v>6</v>
      </c>
      <c r="N31" s="509">
        <f t="shared" si="2"/>
        <v>11</v>
      </c>
    </row>
    <row r="32" spans="1:14" ht="15">
      <c r="A32" s="505" t="s">
        <v>42</v>
      </c>
      <c r="B32" s="527">
        <v>96</v>
      </c>
      <c r="C32" s="528"/>
      <c r="D32" s="523"/>
      <c r="E32" s="507"/>
      <c r="F32" s="344">
        <v>3</v>
      </c>
      <c r="G32" s="348">
        <v>1</v>
      </c>
      <c r="H32" s="388">
        <f aca="true" t="shared" si="8" ref="H32:H52">F32+G32</f>
        <v>4</v>
      </c>
      <c r="I32" s="512">
        <v>17</v>
      </c>
      <c r="J32" s="348">
        <v>3</v>
      </c>
      <c r="K32" s="348">
        <f>SUM(I32:J32)</f>
        <v>20</v>
      </c>
      <c r="L32" s="348">
        <f t="shared" si="3"/>
        <v>20</v>
      </c>
      <c r="M32" s="348">
        <f t="shared" si="4"/>
        <v>4</v>
      </c>
      <c r="N32" s="509">
        <f t="shared" si="2"/>
        <v>24</v>
      </c>
    </row>
    <row r="33" spans="1:14" ht="15">
      <c r="A33" s="505" t="s">
        <v>171</v>
      </c>
      <c r="B33" s="506"/>
      <c r="C33" s="517">
        <v>3</v>
      </c>
      <c r="D33" s="518">
        <v>3</v>
      </c>
      <c r="E33" s="388">
        <f>C33+D33</f>
        <v>6</v>
      </c>
      <c r="F33" s="508"/>
      <c r="G33" s="323"/>
      <c r="H33" s="388">
        <f t="shared" si="8"/>
        <v>0</v>
      </c>
      <c r="I33" s="522"/>
      <c r="J33" s="324"/>
      <c r="K33" s="523"/>
      <c r="L33" s="348">
        <f t="shared" si="3"/>
        <v>3</v>
      </c>
      <c r="M33" s="348">
        <f t="shared" si="4"/>
        <v>3</v>
      </c>
      <c r="N33" s="509">
        <f t="shared" si="2"/>
        <v>6</v>
      </c>
    </row>
    <row r="34" spans="1:14" ht="15">
      <c r="A34" s="505" t="s">
        <v>172</v>
      </c>
      <c r="B34" s="527"/>
      <c r="C34" s="528"/>
      <c r="D34" s="523"/>
      <c r="E34" s="507"/>
      <c r="F34" s="344">
        <v>2</v>
      </c>
      <c r="G34" s="348">
        <v>4</v>
      </c>
      <c r="H34" s="388">
        <f t="shared" si="8"/>
        <v>6</v>
      </c>
      <c r="I34" s="525"/>
      <c r="J34" s="523"/>
      <c r="K34" s="523"/>
      <c r="L34" s="348">
        <f t="shared" si="3"/>
        <v>2</v>
      </c>
      <c r="M34" s="348">
        <f t="shared" si="4"/>
        <v>4</v>
      </c>
      <c r="N34" s="509">
        <f t="shared" si="2"/>
        <v>6</v>
      </c>
    </row>
    <row r="35" spans="1:14" ht="15">
      <c r="A35" s="505" t="s">
        <v>46</v>
      </c>
      <c r="B35" s="506"/>
      <c r="C35" s="524"/>
      <c r="D35" s="324"/>
      <c r="E35" s="507"/>
      <c r="F35" s="508">
        <v>0</v>
      </c>
      <c r="G35" s="323">
        <v>0</v>
      </c>
      <c r="H35" s="388">
        <f t="shared" si="8"/>
        <v>0</v>
      </c>
      <c r="I35" s="322">
        <v>7</v>
      </c>
      <c r="J35" s="323">
        <v>6</v>
      </c>
      <c r="K35" s="348">
        <f>SUM(I35:J35)</f>
        <v>13</v>
      </c>
      <c r="L35" s="348">
        <f t="shared" si="3"/>
        <v>7</v>
      </c>
      <c r="M35" s="348">
        <f t="shared" si="4"/>
        <v>6</v>
      </c>
      <c r="N35" s="509">
        <f aca="true" t="shared" si="9" ref="N35:N60">E35+H35+K35</f>
        <v>13</v>
      </c>
    </row>
    <row r="36" spans="1:14" ht="15">
      <c r="A36" s="505" t="s">
        <v>5</v>
      </c>
      <c r="B36" s="506">
        <v>91</v>
      </c>
      <c r="C36" s="508">
        <v>0</v>
      </c>
      <c r="D36" s="323">
        <v>3</v>
      </c>
      <c r="E36" s="388">
        <f>C36+D36</f>
        <v>3</v>
      </c>
      <c r="F36" s="508"/>
      <c r="G36" s="323"/>
      <c r="H36" s="388">
        <f t="shared" si="8"/>
        <v>0</v>
      </c>
      <c r="I36" s="322">
        <v>0</v>
      </c>
      <c r="J36" s="323">
        <v>2</v>
      </c>
      <c r="K36" s="348">
        <f>SUM(I36:J36)</f>
        <v>2</v>
      </c>
      <c r="L36" s="348">
        <f t="shared" si="3"/>
        <v>0</v>
      </c>
      <c r="M36" s="348">
        <f t="shared" si="4"/>
        <v>5</v>
      </c>
      <c r="N36" s="509">
        <f t="shared" si="9"/>
        <v>5</v>
      </c>
    </row>
    <row r="37" spans="1:14" ht="15">
      <c r="A37" s="505" t="s">
        <v>173</v>
      </c>
      <c r="B37" s="506"/>
      <c r="C37" s="517">
        <v>1</v>
      </c>
      <c r="D37" s="518">
        <v>3</v>
      </c>
      <c r="E37" s="388">
        <f>C37+D37</f>
        <v>4</v>
      </c>
      <c r="F37" s="508"/>
      <c r="G37" s="323"/>
      <c r="H37" s="388">
        <f t="shared" si="8"/>
        <v>0</v>
      </c>
      <c r="I37" s="522"/>
      <c r="J37" s="324"/>
      <c r="K37" s="523"/>
      <c r="L37" s="348">
        <f t="shared" si="3"/>
        <v>1</v>
      </c>
      <c r="M37" s="348">
        <f t="shared" si="4"/>
        <v>3</v>
      </c>
      <c r="N37" s="509">
        <f t="shared" si="9"/>
        <v>4</v>
      </c>
    </row>
    <row r="38" spans="1:14" ht="15">
      <c r="A38" s="510" t="s">
        <v>174</v>
      </c>
      <c r="B38" s="511"/>
      <c r="C38" s="344">
        <v>0</v>
      </c>
      <c r="D38" s="348">
        <v>3</v>
      </c>
      <c r="E38" s="388">
        <f>C38+D38</f>
        <v>3</v>
      </c>
      <c r="F38" s="508">
        <v>1</v>
      </c>
      <c r="G38" s="323">
        <v>0</v>
      </c>
      <c r="H38" s="388">
        <f t="shared" si="8"/>
        <v>1</v>
      </c>
      <c r="I38" s="525"/>
      <c r="J38" s="523"/>
      <c r="K38" s="523"/>
      <c r="L38" s="348">
        <f t="shared" si="3"/>
        <v>1</v>
      </c>
      <c r="M38" s="348">
        <f t="shared" si="4"/>
        <v>3</v>
      </c>
      <c r="N38" s="509">
        <f t="shared" si="9"/>
        <v>4</v>
      </c>
    </row>
    <row r="39" spans="1:14" ht="15">
      <c r="A39" s="505" t="s">
        <v>31</v>
      </c>
      <c r="B39" s="527">
        <v>97</v>
      </c>
      <c r="C39" s="528"/>
      <c r="D39" s="523"/>
      <c r="E39" s="507"/>
      <c r="F39" s="344">
        <v>1</v>
      </c>
      <c r="G39" s="348">
        <v>0</v>
      </c>
      <c r="H39" s="388">
        <f t="shared" si="8"/>
        <v>1</v>
      </c>
      <c r="I39" s="512">
        <v>3</v>
      </c>
      <c r="J39" s="348">
        <v>4</v>
      </c>
      <c r="K39" s="348">
        <f>SUM(I39:J39)</f>
        <v>7</v>
      </c>
      <c r="L39" s="348">
        <f t="shared" si="3"/>
        <v>4</v>
      </c>
      <c r="M39" s="348">
        <f t="shared" si="4"/>
        <v>4</v>
      </c>
      <c r="N39" s="509">
        <f t="shared" si="9"/>
        <v>8</v>
      </c>
    </row>
    <row r="40" spans="1:14" ht="15">
      <c r="A40" s="505" t="s">
        <v>175</v>
      </c>
      <c r="B40" s="506"/>
      <c r="C40" s="386">
        <v>0</v>
      </c>
      <c r="D40" s="387">
        <v>3</v>
      </c>
      <c r="E40" s="388">
        <f>C40+D40</f>
        <v>3</v>
      </c>
      <c r="F40" s="386">
        <v>0</v>
      </c>
      <c r="G40" s="387">
        <v>0</v>
      </c>
      <c r="H40" s="388">
        <f t="shared" si="8"/>
        <v>0</v>
      </c>
      <c r="I40" s="526"/>
      <c r="J40" s="423"/>
      <c r="K40" s="523"/>
      <c r="L40" s="348">
        <f t="shared" si="3"/>
        <v>0</v>
      </c>
      <c r="M40" s="348">
        <f t="shared" si="4"/>
        <v>3</v>
      </c>
      <c r="N40" s="509">
        <f t="shared" si="9"/>
        <v>3</v>
      </c>
    </row>
    <row r="41" spans="1:14" ht="15">
      <c r="A41" s="505" t="s">
        <v>27</v>
      </c>
      <c r="B41" s="527">
        <v>97</v>
      </c>
      <c r="C41" s="528"/>
      <c r="D41" s="523"/>
      <c r="E41" s="507"/>
      <c r="F41" s="344">
        <v>0</v>
      </c>
      <c r="G41" s="348">
        <v>0</v>
      </c>
      <c r="H41" s="388">
        <f t="shared" si="8"/>
        <v>0</v>
      </c>
      <c r="I41" s="512">
        <v>4</v>
      </c>
      <c r="J41" s="348">
        <v>1</v>
      </c>
      <c r="K41" s="348">
        <f>SUM(I41:J41)</f>
        <v>5</v>
      </c>
      <c r="L41" s="348">
        <f t="shared" si="3"/>
        <v>4</v>
      </c>
      <c r="M41" s="348">
        <f t="shared" si="4"/>
        <v>1</v>
      </c>
      <c r="N41" s="509">
        <f t="shared" si="9"/>
        <v>5</v>
      </c>
    </row>
    <row r="42" spans="1:14" ht="15">
      <c r="A42" s="505" t="s">
        <v>88</v>
      </c>
      <c r="B42" s="502"/>
      <c r="C42" s="503"/>
      <c r="D42" s="320"/>
      <c r="E42" s="380"/>
      <c r="F42" s="336">
        <v>2</v>
      </c>
      <c r="G42" s="58">
        <v>1</v>
      </c>
      <c r="H42" s="380">
        <f t="shared" si="8"/>
        <v>3</v>
      </c>
      <c r="I42" s="529">
        <v>0</v>
      </c>
      <c r="J42" s="530">
        <v>0</v>
      </c>
      <c r="K42" s="348">
        <f>SUM(I42:J42)</f>
        <v>0</v>
      </c>
      <c r="L42" s="348">
        <f t="shared" si="3"/>
        <v>2</v>
      </c>
      <c r="M42" s="348">
        <f t="shared" si="4"/>
        <v>1</v>
      </c>
      <c r="N42" s="509">
        <f t="shared" si="9"/>
        <v>3</v>
      </c>
    </row>
    <row r="43" spans="1:14" ht="15">
      <c r="A43" s="505" t="s">
        <v>21</v>
      </c>
      <c r="B43" s="527">
        <v>97</v>
      </c>
      <c r="C43" s="528"/>
      <c r="D43" s="523"/>
      <c r="E43" s="507"/>
      <c r="F43" s="344">
        <v>1</v>
      </c>
      <c r="G43" s="348">
        <v>0</v>
      </c>
      <c r="H43" s="388">
        <f t="shared" si="8"/>
        <v>1</v>
      </c>
      <c r="I43" s="344">
        <v>0</v>
      </c>
      <c r="J43" s="348">
        <v>1</v>
      </c>
      <c r="K43" s="348">
        <f>SUM(I43:J43)</f>
        <v>1</v>
      </c>
      <c r="L43" s="348">
        <f t="shared" si="3"/>
        <v>1</v>
      </c>
      <c r="M43" s="348">
        <f t="shared" si="4"/>
        <v>1</v>
      </c>
      <c r="N43" s="509">
        <f t="shared" si="9"/>
        <v>2</v>
      </c>
    </row>
    <row r="44" spans="1:14" ht="15">
      <c r="A44" s="505" t="s">
        <v>176</v>
      </c>
      <c r="B44" s="527"/>
      <c r="C44" s="344"/>
      <c r="D44" s="348"/>
      <c r="E44" s="388"/>
      <c r="F44" s="344">
        <v>2</v>
      </c>
      <c r="G44" s="348">
        <v>0</v>
      </c>
      <c r="H44" s="388">
        <f t="shared" si="8"/>
        <v>2</v>
      </c>
      <c r="I44" s="528"/>
      <c r="J44" s="523"/>
      <c r="K44" s="523"/>
      <c r="L44" s="348">
        <f t="shared" si="3"/>
        <v>2</v>
      </c>
      <c r="M44" s="348">
        <f t="shared" si="4"/>
        <v>0</v>
      </c>
      <c r="N44" s="509">
        <f t="shared" si="9"/>
        <v>2</v>
      </c>
    </row>
    <row r="45" spans="1:14" ht="15">
      <c r="A45" s="510" t="s">
        <v>89</v>
      </c>
      <c r="B45" s="531">
        <v>92</v>
      </c>
      <c r="C45" s="508"/>
      <c r="D45" s="323"/>
      <c r="E45" s="388">
        <f>C45+D45</f>
        <v>0</v>
      </c>
      <c r="F45" s="508"/>
      <c r="G45" s="323"/>
      <c r="H45" s="388">
        <f t="shared" si="8"/>
        <v>0</v>
      </c>
      <c r="I45" s="508">
        <v>4</v>
      </c>
      <c r="J45" s="323">
        <v>5</v>
      </c>
      <c r="K45" s="348">
        <f>SUM(I45:J45)</f>
        <v>9</v>
      </c>
      <c r="L45" s="348">
        <f t="shared" si="3"/>
        <v>4</v>
      </c>
      <c r="M45" s="348">
        <f t="shared" si="4"/>
        <v>5</v>
      </c>
      <c r="N45" s="509">
        <f t="shared" si="9"/>
        <v>9</v>
      </c>
    </row>
    <row r="46" spans="1:14" ht="15">
      <c r="A46" s="505" t="s">
        <v>177</v>
      </c>
      <c r="B46" s="506"/>
      <c r="C46" s="508"/>
      <c r="D46" s="323"/>
      <c r="E46" s="388"/>
      <c r="F46" s="508">
        <v>1</v>
      </c>
      <c r="G46" s="323">
        <v>1</v>
      </c>
      <c r="H46" s="388">
        <f t="shared" si="8"/>
        <v>2</v>
      </c>
      <c r="I46" s="524"/>
      <c r="J46" s="324"/>
      <c r="K46" s="523"/>
      <c r="L46" s="348">
        <f t="shared" si="3"/>
        <v>1</v>
      </c>
      <c r="M46" s="348">
        <f t="shared" si="4"/>
        <v>1</v>
      </c>
      <c r="N46" s="509">
        <f t="shared" si="9"/>
        <v>2</v>
      </c>
    </row>
    <row r="47" spans="1:14" ht="15">
      <c r="A47" s="505" t="s">
        <v>22</v>
      </c>
      <c r="B47" s="527">
        <v>97</v>
      </c>
      <c r="C47" s="528"/>
      <c r="D47" s="523"/>
      <c r="E47" s="507"/>
      <c r="F47" s="344">
        <v>0</v>
      </c>
      <c r="G47" s="348">
        <v>0</v>
      </c>
      <c r="H47" s="388">
        <f t="shared" si="8"/>
        <v>0</v>
      </c>
      <c r="I47" s="344">
        <v>1</v>
      </c>
      <c r="J47" s="348">
        <v>1</v>
      </c>
      <c r="K47" s="348">
        <f>SUM(I47:J47)</f>
        <v>2</v>
      </c>
      <c r="L47" s="348">
        <f t="shared" si="3"/>
        <v>1</v>
      </c>
      <c r="M47" s="348">
        <f t="shared" si="4"/>
        <v>1</v>
      </c>
      <c r="N47" s="509">
        <f t="shared" si="9"/>
        <v>2</v>
      </c>
    </row>
    <row r="48" spans="1:14" ht="15">
      <c r="A48" s="505" t="s">
        <v>178</v>
      </c>
      <c r="B48" s="506"/>
      <c r="C48" s="508">
        <v>0</v>
      </c>
      <c r="D48" s="323">
        <v>0</v>
      </c>
      <c r="E48" s="388">
        <f>C48+D48</f>
        <v>0</v>
      </c>
      <c r="F48" s="508">
        <v>0</v>
      </c>
      <c r="G48" s="323">
        <v>1</v>
      </c>
      <c r="H48" s="388">
        <f t="shared" si="8"/>
        <v>1</v>
      </c>
      <c r="I48" s="524"/>
      <c r="J48" s="324"/>
      <c r="K48" s="523"/>
      <c r="L48" s="348">
        <f t="shared" si="3"/>
        <v>0</v>
      </c>
      <c r="M48" s="348">
        <f t="shared" si="4"/>
        <v>1</v>
      </c>
      <c r="N48" s="509">
        <f t="shared" si="9"/>
        <v>1</v>
      </c>
    </row>
    <row r="49" spans="1:14" ht="15">
      <c r="A49" s="532" t="s">
        <v>44</v>
      </c>
      <c r="B49" s="533">
        <v>88</v>
      </c>
      <c r="C49" s="386"/>
      <c r="D49" s="387"/>
      <c r="E49" s="388"/>
      <c r="F49" s="386">
        <v>0</v>
      </c>
      <c r="G49" s="387">
        <v>1</v>
      </c>
      <c r="H49" s="388">
        <f t="shared" si="8"/>
        <v>1</v>
      </c>
      <c r="I49" s="386">
        <v>0</v>
      </c>
      <c r="J49" s="387">
        <v>0</v>
      </c>
      <c r="K49" s="348">
        <f>SUM(I49:J49)</f>
        <v>0</v>
      </c>
      <c r="L49" s="348">
        <f t="shared" si="3"/>
        <v>0</v>
      </c>
      <c r="M49" s="348">
        <f t="shared" si="4"/>
        <v>1</v>
      </c>
      <c r="N49" s="509">
        <f t="shared" si="9"/>
        <v>1</v>
      </c>
    </row>
    <row r="50" spans="1:14" ht="15">
      <c r="A50" s="510" t="s">
        <v>179</v>
      </c>
      <c r="B50" s="511"/>
      <c r="C50" s="344">
        <v>1</v>
      </c>
      <c r="D50" s="348">
        <v>0</v>
      </c>
      <c r="E50" s="388">
        <f>C50+D50</f>
        <v>1</v>
      </c>
      <c r="F50" s="344">
        <v>0</v>
      </c>
      <c r="G50" s="348">
        <v>0</v>
      </c>
      <c r="H50" s="388">
        <f t="shared" si="8"/>
        <v>0</v>
      </c>
      <c r="I50" s="528"/>
      <c r="J50" s="523"/>
      <c r="K50" s="523"/>
      <c r="L50" s="348">
        <f t="shared" si="3"/>
        <v>1</v>
      </c>
      <c r="M50" s="348">
        <f t="shared" si="4"/>
        <v>0</v>
      </c>
      <c r="N50" s="509">
        <f t="shared" si="9"/>
        <v>1</v>
      </c>
    </row>
    <row r="51" spans="1:14" ht="15">
      <c r="A51" s="505" t="s">
        <v>30</v>
      </c>
      <c r="B51" s="506">
        <v>93</v>
      </c>
      <c r="C51" s="508">
        <v>0</v>
      </c>
      <c r="D51" s="323">
        <v>0</v>
      </c>
      <c r="E51" s="388">
        <f>C51+D51</f>
        <v>0</v>
      </c>
      <c r="F51" s="508">
        <v>0</v>
      </c>
      <c r="G51" s="323">
        <v>1</v>
      </c>
      <c r="H51" s="388">
        <f t="shared" si="8"/>
        <v>1</v>
      </c>
      <c r="I51" s="508">
        <v>0</v>
      </c>
      <c r="J51" s="323">
        <v>0</v>
      </c>
      <c r="K51" s="348">
        <f>SUM(I51:J51)</f>
        <v>0</v>
      </c>
      <c r="L51" s="348">
        <f t="shared" si="3"/>
        <v>0</v>
      </c>
      <c r="M51" s="348">
        <f t="shared" si="4"/>
        <v>1</v>
      </c>
      <c r="N51" s="509">
        <f t="shared" si="9"/>
        <v>1</v>
      </c>
    </row>
    <row r="52" spans="1:14" ht="15">
      <c r="A52" s="505" t="s">
        <v>180</v>
      </c>
      <c r="B52" s="527"/>
      <c r="C52" s="528"/>
      <c r="D52" s="523"/>
      <c r="E52" s="507"/>
      <c r="F52" s="344">
        <v>0</v>
      </c>
      <c r="G52" s="348">
        <v>1</v>
      </c>
      <c r="H52" s="388">
        <f t="shared" si="8"/>
        <v>1</v>
      </c>
      <c r="I52" s="528"/>
      <c r="J52" s="523"/>
      <c r="K52" s="523"/>
      <c r="L52" s="348">
        <f t="shared" si="3"/>
        <v>0</v>
      </c>
      <c r="M52" s="348">
        <f t="shared" si="4"/>
        <v>1</v>
      </c>
      <c r="N52" s="509">
        <f t="shared" si="9"/>
        <v>1</v>
      </c>
    </row>
    <row r="53" spans="1:14" ht="15">
      <c r="A53" s="510" t="s">
        <v>181</v>
      </c>
      <c r="B53" s="511"/>
      <c r="C53" s="344">
        <v>1</v>
      </c>
      <c r="D53" s="348">
        <v>0</v>
      </c>
      <c r="E53" s="388">
        <f>C53+D53</f>
        <v>1</v>
      </c>
      <c r="F53" s="528"/>
      <c r="G53" s="523"/>
      <c r="H53" s="507"/>
      <c r="I53" s="528"/>
      <c r="J53" s="523"/>
      <c r="K53" s="523"/>
      <c r="L53" s="348">
        <f t="shared" si="3"/>
        <v>1</v>
      </c>
      <c r="M53" s="348">
        <f t="shared" si="4"/>
        <v>0</v>
      </c>
      <c r="N53" s="509">
        <f t="shared" si="9"/>
        <v>1</v>
      </c>
    </row>
    <row r="54" spans="1:14" ht="15">
      <c r="A54" s="505" t="s">
        <v>182</v>
      </c>
      <c r="B54" s="506"/>
      <c r="C54" s="386">
        <v>0</v>
      </c>
      <c r="D54" s="387">
        <v>1</v>
      </c>
      <c r="E54" s="388">
        <f>C54+D54</f>
        <v>1</v>
      </c>
      <c r="F54" s="422"/>
      <c r="G54" s="423"/>
      <c r="H54" s="507"/>
      <c r="I54" s="422"/>
      <c r="J54" s="423"/>
      <c r="K54" s="523"/>
      <c r="L54" s="348">
        <f t="shared" si="3"/>
        <v>0</v>
      </c>
      <c r="M54" s="348">
        <f t="shared" si="4"/>
        <v>1</v>
      </c>
      <c r="N54" s="509">
        <f t="shared" si="9"/>
        <v>1</v>
      </c>
    </row>
    <row r="55" spans="1:14" s="534" customFormat="1" ht="15">
      <c r="A55" s="505" t="s">
        <v>87</v>
      </c>
      <c r="B55" s="506">
        <v>95</v>
      </c>
      <c r="C55" s="524"/>
      <c r="D55" s="324"/>
      <c r="E55" s="507"/>
      <c r="F55" s="524"/>
      <c r="G55" s="324"/>
      <c r="H55" s="507"/>
      <c r="I55" s="508">
        <v>0</v>
      </c>
      <c r="J55" s="323">
        <v>3</v>
      </c>
      <c r="K55" s="348">
        <f>SUM(I55:J55)</f>
        <v>3</v>
      </c>
      <c r="L55" s="348">
        <f t="shared" si="3"/>
        <v>0</v>
      </c>
      <c r="M55" s="348">
        <f t="shared" si="4"/>
        <v>3</v>
      </c>
      <c r="N55" s="509">
        <f t="shared" si="9"/>
        <v>3</v>
      </c>
    </row>
    <row r="56" spans="1:14" ht="15">
      <c r="A56" s="505" t="s">
        <v>183</v>
      </c>
      <c r="B56" s="527"/>
      <c r="C56" s="344"/>
      <c r="D56" s="348"/>
      <c r="E56" s="388">
        <f>C56+D56</f>
        <v>0</v>
      </c>
      <c r="F56" s="344">
        <v>0</v>
      </c>
      <c r="G56" s="348">
        <v>0</v>
      </c>
      <c r="H56" s="388">
        <f>F56+G56</f>
        <v>0</v>
      </c>
      <c r="I56" s="528"/>
      <c r="J56" s="523"/>
      <c r="K56" s="523"/>
      <c r="L56" s="348">
        <f t="shared" si="3"/>
        <v>0</v>
      </c>
      <c r="M56" s="348">
        <f t="shared" si="4"/>
        <v>0</v>
      </c>
      <c r="N56" s="509">
        <f t="shared" si="9"/>
        <v>0</v>
      </c>
    </row>
    <row r="57" spans="1:14" ht="15">
      <c r="A57" s="505" t="s">
        <v>184</v>
      </c>
      <c r="B57" s="527"/>
      <c r="C57" s="344"/>
      <c r="D57" s="348"/>
      <c r="E57" s="388">
        <f>C57+D57</f>
        <v>0</v>
      </c>
      <c r="F57" s="344">
        <v>0</v>
      </c>
      <c r="G57" s="348">
        <v>0</v>
      </c>
      <c r="H57" s="388">
        <f>F57+G57</f>
        <v>0</v>
      </c>
      <c r="I57" s="528"/>
      <c r="J57" s="523"/>
      <c r="K57" s="523"/>
      <c r="L57" s="348">
        <f t="shared" si="3"/>
        <v>0</v>
      </c>
      <c r="M57" s="348">
        <f t="shared" si="4"/>
        <v>0</v>
      </c>
      <c r="N57" s="509">
        <f t="shared" si="9"/>
        <v>0</v>
      </c>
    </row>
    <row r="58" spans="1:14" ht="15">
      <c r="A58" s="505" t="s">
        <v>185</v>
      </c>
      <c r="B58" s="506"/>
      <c r="C58" s="386">
        <v>0</v>
      </c>
      <c r="D58" s="387">
        <v>0</v>
      </c>
      <c r="E58" s="388">
        <f>C58+D58</f>
        <v>0</v>
      </c>
      <c r="F58" s="386"/>
      <c r="G58" s="387"/>
      <c r="H58" s="388">
        <f>F58+G58</f>
        <v>0</v>
      </c>
      <c r="I58" s="422"/>
      <c r="J58" s="423"/>
      <c r="K58" s="523"/>
      <c r="L58" s="348">
        <f t="shared" si="3"/>
        <v>0</v>
      </c>
      <c r="M58" s="348">
        <f t="shared" si="4"/>
        <v>0</v>
      </c>
      <c r="N58" s="509">
        <f t="shared" si="9"/>
        <v>0</v>
      </c>
    </row>
    <row r="59" spans="1:14" ht="15">
      <c r="A59" s="510" t="s">
        <v>122</v>
      </c>
      <c r="B59" s="511">
        <v>95</v>
      </c>
      <c r="C59" s="528"/>
      <c r="D59" s="523"/>
      <c r="E59" s="507">
        <f>C59+D59</f>
        <v>0</v>
      </c>
      <c r="F59" s="528"/>
      <c r="G59" s="523"/>
      <c r="H59" s="507"/>
      <c r="I59" s="344">
        <v>0</v>
      </c>
      <c r="J59" s="348">
        <v>0</v>
      </c>
      <c r="K59" s="348">
        <f>SUM(I59:J59)</f>
        <v>0</v>
      </c>
      <c r="L59" s="348">
        <f t="shared" si="3"/>
        <v>0</v>
      </c>
      <c r="M59" s="348">
        <f t="shared" si="4"/>
        <v>0</v>
      </c>
      <c r="N59" s="509">
        <f t="shared" si="9"/>
        <v>0</v>
      </c>
    </row>
    <row r="60" spans="1:14" ht="15">
      <c r="A60" s="535" t="s">
        <v>201</v>
      </c>
      <c r="B60" s="348">
        <v>95</v>
      </c>
      <c r="C60" s="523"/>
      <c r="D60" s="523"/>
      <c r="E60" s="536"/>
      <c r="F60" s="523"/>
      <c r="G60" s="523"/>
      <c r="H60" s="536"/>
      <c r="I60" s="348">
        <v>0</v>
      </c>
      <c r="J60" s="348">
        <v>1</v>
      </c>
      <c r="K60" s="348">
        <f>SUM(I60:J60)</f>
        <v>1</v>
      </c>
      <c r="L60" s="348">
        <f t="shared" si="3"/>
        <v>0</v>
      </c>
      <c r="M60" s="348">
        <f t="shared" si="4"/>
        <v>1</v>
      </c>
      <c r="N60" s="509">
        <f t="shared" si="9"/>
        <v>1</v>
      </c>
    </row>
  </sheetData>
  <mergeCells count="3">
    <mergeCell ref="C1:E1"/>
    <mergeCell ref="F1:H1"/>
    <mergeCell ref="I1:K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G16" sqref="BG16"/>
    </sheetView>
  </sheetViews>
  <sheetFormatPr defaultColWidth="9.00390625" defaultRowHeight="14.25"/>
  <cols>
    <col min="1" max="1" width="16.50390625" style="359" customWidth="1"/>
    <col min="2" max="9" width="9.00390625" style="359" customWidth="1"/>
    <col min="10" max="10" width="9.375" style="359" customWidth="1"/>
    <col min="11" max="11" width="9.00390625" style="290" customWidth="1"/>
    <col min="12" max="12" width="6.375" style="359" bestFit="1" customWidth="1"/>
    <col min="13" max="46" width="9.00390625" style="359" customWidth="1"/>
    <col min="47" max="56" width="0" style="359" hidden="1" customWidth="1"/>
    <col min="57" max="16384" width="9.00390625" style="359" customWidth="1"/>
  </cols>
  <sheetData>
    <row r="1" spans="1:10" ht="15" thickBot="1">
      <c r="A1" s="460"/>
      <c r="B1" s="1109" t="s">
        <v>186</v>
      </c>
      <c r="C1" s="1110"/>
      <c r="D1" s="1111"/>
      <c r="E1" s="1109" t="s">
        <v>187</v>
      </c>
      <c r="F1" s="1110"/>
      <c r="G1" s="1111"/>
      <c r="H1" s="1109" t="s">
        <v>200</v>
      </c>
      <c r="I1" s="1110"/>
      <c r="J1" s="1111"/>
    </row>
    <row r="2" spans="1:13" ht="15.75" thickBot="1">
      <c r="A2" s="460"/>
      <c r="B2" s="330" t="s">
        <v>45</v>
      </c>
      <c r="C2" s="307" t="s">
        <v>96</v>
      </c>
      <c r="D2" s="308" t="s">
        <v>153</v>
      </c>
      <c r="E2" s="330" t="s">
        <v>45</v>
      </c>
      <c r="F2" s="307" t="s">
        <v>96</v>
      </c>
      <c r="G2" s="308" t="s">
        <v>153</v>
      </c>
      <c r="H2" s="330" t="s">
        <v>45</v>
      </c>
      <c r="I2" s="307" t="s">
        <v>96</v>
      </c>
      <c r="J2" s="461" t="s">
        <v>153</v>
      </c>
      <c r="K2" s="462" t="s">
        <v>203</v>
      </c>
      <c r="L2" s="463" t="s">
        <v>204</v>
      </c>
      <c r="M2" s="464" t="s">
        <v>151</v>
      </c>
    </row>
    <row r="3" spans="1:13" ht="14.25">
      <c r="A3" s="441" t="s">
        <v>6</v>
      </c>
      <c r="B3" s="465">
        <v>5</v>
      </c>
      <c r="C3" s="293">
        <v>4</v>
      </c>
      <c r="D3" s="294">
        <f>SUM(B3:C3)</f>
        <v>9</v>
      </c>
      <c r="E3" s="466">
        <v>20</v>
      </c>
      <c r="F3" s="467">
        <v>23</v>
      </c>
      <c r="G3" s="294">
        <f>SUM(E3:F3)</f>
        <v>43</v>
      </c>
      <c r="H3" s="468">
        <f>'férfi MK'!I14+'OB II'!AM15</f>
        <v>40</v>
      </c>
      <c r="I3" s="469">
        <f>'férfi MK'!J14+'OB II'!AN15</f>
        <v>27</v>
      </c>
      <c r="J3" s="470">
        <f>SUM(H3:I3)</f>
        <v>67</v>
      </c>
      <c r="K3" s="465">
        <f>B3+E3+H3</f>
        <v>65</v>
      </c>
      <c r="L3" s="293">
        <f>C3+F3+I3</f>
        <v>54</v>
      </c>
      <c r="M3" s="471">
        <f>D3+G3+J3</f>
        <v>119</v>
      </c>
    </row>
    <row r="4" spans="1:13" ht="14.25">
      <c r="A4" s="441" t="s">
        <v>4</v>
      </c>
      <c r="B4" s="472">
        <v>4</v>
      </c>
      <c r="C4" s="2">
        <v>4</v>
      </c>
      <c r="D4" s="294">
        <f aca="true" t="shared" si="0" ref="D4:D19">SUM(B4:C4)</f>
        <v>8</v>
      </c>
      <c r="E4" s="473">
        <v>12</v>
      </c>
      <c r="F4" s="474">
        <v>10</v>
      </c>
      <c r="G4" s="300">
        <f>SUM(E4:F4)</f>
        <v>22</v>
      </c>
      <c r="H4" s="473">
        <f>'férfi MK'!I8+'OB II'!AM8</f>
        <v>10</v>
      </c>
      <c r="I4" s="475">
        <f>'férfi MK'!J8+'OB II'!AN8</f>
        <v>18</v>
      </c>
      <c r="J4" s="460">
        <f>SUM(H4:I4)</f>
        <v>28</v>
      </c>
      <c r="K4" s="472">
        <f aca="true" t="shared" si="1" ref="K4:K26">B4+E4+H4</f>
        <v>26</v>
      </c>
      <c r="L4" s="299">
        <f aca="true" t="shared" si="2" ref="L4:L26">C4+F4+I4</f>
        <v>32</v>
      </c>
      <c r="M4" s="476">
        <f aca="true" t="shared" si="3" ref="M4:M26">D4+G4+J4</f>
        <v>58</v>
      </c>
    </row>
    <row r="5" spans="1:13" ht="14.25">
      <c r="A5" s="441" t="s">
        <v>47</v>
      </c>
      <c r="B5" s="477"/>
      <c r="C5" s="363"/>
      <c r="D5" s="478">
        <f t="shared" si="0"/>
        <v>0</v>
      </c>
      <c r="E5" s="477"/>
      <c r="F5" s="363"/>
      <c r="G5" s="364"/>
      <c r="H5" s="473">
        <f>'férfi MK'!I17+'OB II'!AM18</f>
        <v>24</v>
      </c>
      <c r="I5" s="475">
        <f>'férfi MK'!J17+'OB II'!AN18</f>
        <v>26</v>
      </c>
      <c r="J5" s="460">
        <f>SUM(H5:I5)</f>
        <v>50</v>
      </c>
      <c r="K5" s="472">
        <f t="shared" si="1"/>
        <v>24</v>
      </c>
      <c r="L5" s="299">
        <f t="shared" si="2"/>
        <v>26</v>
      </c>
      <c r="M5" s="476">
        <f t="shared" si="3"/>
        <v>50</v>
      </c>
    </row>
    <row r="6" spans="1:13" ht="14.25">
      <c r="A6" s="441" t="s">
        <v>163</v>
      </c>
      <c r="B6" s="472">
        <v>4</v>
      </c>
      <c r="C6" s="299">
        <v>5</v>
      </c>
      <c r="D6" s="294">
        <f t="shared" si="0"/>
        <v>9</v>
      </c>
      <c r="E6" s="473">
        <v>22</v>
      </c>
      <c r="F6" s="474">
        <v>6</v>
      </c>
      <c r="G6" s="300">
        <f>SUM(E6:F6)</f>
        <v>28</v>
      </c>
      <c r="H6" s="479"/>
      <c r="I6" s="480"/>
      <c r="J6" s="481"/>
      <c r="K6" s="472">
        <f t="shared" si="1"/>
        <v>26</v>
      </c>
      <c r="L6" s="299">
        <f t="shared" si="2"/>
        <v>11</v>
      </c>
      <c r="M6" s="476">
        <f t="shared" si="3"/>
        <v>37</v>
      </c>
    </row>
    <row r="7" spans="1:13" ht="14.25">
      <c r="A7" s="441" t="s">
        <v>9</v>
      </c>
      <c r="B7" s="472">
        <v>7</v>
      </c>
      <c r="C7" s="299">
        <v>3</v>
      </c>
      <c r="D7" s="294">
        <f t="shared" si="0"/>
        <v>10</v>
      </c>
      <c r="E7" s="473">
        <v>10</v>
      </c>
      <c r="F7" s="474">
        <v>3</v>
      </c>
      <c r="G7" s="300">
        <f>SUM(E7:F7)</f>
        <v>13</v>
      </c>
      <c r="H7" s="473">
        <f>'férfi MK'!I20+'OB II'!AM21</f>
        <v>8</v>
      </c>
      <c r="I7" s="475">
        <f>'férfi MK'!J20+'OB II'!AN21</f>
        <v>3</v>
      </c>
      <c r="J7" s="460">
        <f aca="true" t="shared" si="4" ref="J7:J16">SUM(H7:I7)</f>
        <v>11</v>
      </c>
      <c r="K7" s="472">
        <f t="shared" si="1"/>
        <v>25</v>
      </c>
      <c r="L7" s="299">
        <f t="shared" si="2"/>
        <v>9</v>
      </c>
      <c r="M7" s="476">
        <f t="shared" si="3"/>
        <v>34</v>
      </c>
    </row>
    <row r="8" spans="1:13" ht="14.25">
      <c r="A8" s="441" t="s">
        <v>68</v>
      </c>
      <c r="B8" s="477"/>
      <c r="C8" s="363"/>
      <c r="D8" s="478"/>
      <c r="E8" s="477"/>
      <c r="F8" s="363"/>
      <c r="G8" s="364"/>
      <c r="H8" s="473">
        <f>'férfi MK'!I13+'OB II'!AM14</f>
        <v>21</v>
      </c>
      <c r="I8" s="475">
        <f>'férfi MK'!J13+'OB II'!AN14</f>
        <v>9</v>
      </c>
      <c r="J8" s="460">
        <f t="shared" si="4"/>
        <v>30</v>
      </c>
      <c r="K8" s="472">
        <f t="shared" si="1"/>
        <v>21</v>
      </c>
      <c r="L8" s="299">
        <f t="shared" si="2"/>
        <v>9</v>
      </c>
      <c r="M8" s="476">
        <f t="shared" si="3"/>
        <v>30</v>
      </c>
    </row>
    <row r="9" spans="1:13" ht="14.25">
      <c r="A9" s="441" t="s">
        <v>41</v>
      </c>
      <c r="B9" s="477"/>
      <c r="C9" s="363"/>
      <c r="D9" s="478"/>
      <c r="E9" s="477"/>
      <c r="F9" s="363"/>
      <c r="G9" s="364"/>
      <c r="H9" s="473">
        <f>'férfi MK'!I11+'OB II'!AM11</f>
        <v>19</v>
      </c>
      <c r="I9" s="475">
        <v>7</v>
      </c>
      <c r="J9" s="460">
        <f t="shared" si="4"/>
        <v>26</v>
      </c>
      <c r="K9" s="472">
        <f t="shared" si="1"/>
        <v>19</v>
      </c>
      <c r="L9" s="299">
        <f t="shared" si="2"/>
        <v>7</v>
      </c>
      <c r="M9" s="476">
        <f t="shared" si="3"/>
        <v>26</v>
      </c>
    </row>
    <row r="10" spans="1:13" ht="14.25">
      <c r="A10" s="441" t="s">
        <v>8</v>
      </c>
      <c r="B10" s="477"/>
      <c r="C10" s="363"/>
      <c r="D10" s="478"/>
      <c r="E10" s="473">
        <v>3</v>
      </c>
      <c r="F10" s="474">
        <v>2</v>
      </c>
      <c r="G10" s="300">
        <f>SUM(E10:F10)</f>
        <v>5</v>
      </c>
      <c r="H10" s="473">
        <f>'férfi MK'!I18+'OB II'!AM19</f>
        <v>10</v>
      </c>
      <c r="I10" s="475">
        <f>'férfi MK'!J18+'OB II'!AN19</f>
        <v>8</v>
      </c>
      <c r="J10" s="460">
        <f t="shared" si="4"/>
        <v>18</v>
      </c>
      <c r="K10" s="472">
        <f t="shared" si="1"/>
        <v>13</v>
      </c>
      <c r="L10" s="299">
        <f t="shared" si="2"/>
        <v>10</v>
      </c>
      <c r="M10" s="476">
        <f t="shared" si="3"/>
        <v>23</v>
      </c>
    </row>
    <row r="11" spans="1:13" ht="14.25">
      <c r="A11" s="441" t="s">
        <v>1</v>
      </c>
      <c r="B11" s="472">
        <v>5</v>
      </c>
      <c r="C11" s="299">
        <v>2</v>
      </c>
      <c r="D11" s="294">
        <f t="shared" si="0"/>
        <v>7</v>
      </c>
      <c r="E11" s="473">
        <v>4</v>
      </c>
      <c r="F11" s="474">
        <v>3</v>
      </c>
      <c r="G11" s="300">
        <f>SUM(E11:F11)</f>
        <v>7</v>
      </c>
      <c r="H11" s="473">
        <f>'férfi MK'!I4+'OB II'!AM4</f>
        <v>7</v>
      </c>
      <c r="I11" s="475">
        <f>'férfi MK'!J4+'OB II'!AN4</f>
        <v>6</v>
      </c>
      <c r="J11" s="460">
        <f t="shared" si="4"/>
        <v>13</v>
      </c>
      <c r="K11" s="472">
        <f t="shared" si="1"/>
        <v>16</v>
      </c>
      <c r="L11" s="299">
        <f t="shared" si="2"/>
        <v>11</v>
      </c>
      <c r="M11" s="476">
        <f t="shared" si="3"/>
        <v>27</v>
      </c>
    </row>
    <row r="12" spans="1:13" ht="14.25">
      <c r="A12" s="441" t="s">
        <v>32</v>
      </c>
      <c r="B12" s="477"/>
      <c r="C12" s="363"/>
      <c r="D12" s="478">
        <f t="shared" si="0"/>
        <v>0</v>
      </c>
      <c r="E12" s="98"/>
      <c r="F12" s="245"/>
      <c r="G12" s="246"/>
      <c r="H12" s="473">
        <f>'férfi MK'!I19+'OB II'!AM20</f>
        <v>17</v>
      </c>
      <c r="I12" s="475">
        <f>'férfi MK'!J19+'OB II'!AN20</f>
        <v>10</v>
      </c>
      <c r="J12" s="460">
        <f t="shared" si="4"/>
        <v>27</v>
      </c>
      <c r="K12" s="472">
        <f t="shared" si="1"/>
        <v>17</v>
      </c>
      <c r="L12" s="299">
        <f t="shared" si="2"/>
        <v>10</v>
      </c>
      <c r="M12" s="476">
        <f t="shared" si="3"/>
        <v>27</v>
      </c>
    </row>
    <row r="13" spans="1:13" ht="14.25">
      <c r="A13" s="441" t="s">
        <v>2</v>
      </c>
      <c r="B13" s="472">
        <v>6</v>
      </c>
      <c r="C13" s="299">
        <v>2</v>
      </c>
      <c r="D13" s="294">
        <f t="shared" si="0"/>
        <v>8</v>
      </c>
      <c r="E13" s="473">
        <v>6</v>
      </c>
      <c r="F13" s="474">
        <v>6</v>
      </c>
      <c r="G13" s="300">
        <f>SUM(E13:F13)</f>
        <v>12</v>
      </c>
      <c r="H13" s="473">
        <v>0</v>
      </c>
      <c r="I13" s="475">
        <v>2</v>
      </c>
      <c r="J13" s="460">
        <f t="shared" si="4"/>
        <v>2</v>
      </c>
      <c r="K13" s="472">
        <f t="shared" si="1"/>
        <v>12</v>
      </c>
      <c r="L13" s="299">
        <f t="shared" si="2"/>
        <v>10</v>
      </c>
      <c r="M13" s="476">
        <f t="shared" si="3"/>
        <v>22</v>
      </c>
    </row>
    <row r="14" spans="1:13" ht="14.25">
      <c r="A14" s="441" t="s">
        <v>3</v>
      </c>
      <c r="B14" s="472"/>
      <c r="C14" s="299"/>
      <c r="D14" s="294">
        <f t="shared" si="0"/>
        <v>0</v>
      </c>
      <c r="E14" s="473">
        <v>3</v>
      </c>
      <c r="F14" s="474">
        <v>2</v>
      </c>
      <c r="G14" s="300">
        <f>SUM(E14:F14)</f>
        <v>5</v>
      </c>
      <c r="H14" s="473">
        <f>'férfi MK'!I6+'OB II'!AM6</f>
        <v>2</v>
      </c>
      <c r="I14" s="475">
        <f>'férfi MK'!J6+'OB II'!AN6</f>
        <v>4</v>
      </c>
      <c r="J14" s="460">
        <f t="shared" si="4"/>
        <v>6</v>
      </c>
      <c r="K14" s="472">
        <f t="shared" si="1"/>
        <v>5</v>
      </c>
      <c r="L14" s="299">
        <f t="shared" si="2"/>
        <v>6</v>
      </c>
      <c r="M14" s="476">
        <f t="shared" si="3"/>
        <v>11</v>
      </c>
    </row>
    <row r="15" spans="1:13" ht="14.25">
      <c r="A15" s="441" t="s">
        <v>7</v>
      </c>
      <c r="B15" s="477"/>
      <c r="C15" s="363"/>
      <c r="D15" s="478"/>
      <c r="E15" s="473">
        <v>1</v>
      </c>
      <c r="F15" s="474">
        <v>2</v>
      </c>
      <c r="G15" s="300">
        <f>SUM(E15:F15)</f>
        <v>3</v>
      </c>
      <c r="H15" s="473">
        <f>'férfi MK'!I16+'OB II'!AM17</f>
        <v>1</v>
      </c>
      <c r="I15" s="475">
        <f>'férfi MK'!J16+'OB II'!AN17</f>
        <v>5</v>
      </c>
      <c r="J15" s="460">
        <f t="shared" si="4"/>
        <v>6</v>
      </c>
      <c r="K15" s="472">
        <f t="shared" si="1"/>
        <v>2</v>
      </c>
      <c r="L15" s="299">
        <f t="shared" si="2"/>
        <v>7</v>
      </c>
      <c r="M15" s="476">
        <f t="shared" si="3"/>
        <v>9</v>
      </c>
    </row>
    <row r="16" spans="1:13" ht="14.25">
      <c r="A16" s="441" t="s">
        <v>23</v>
      </c>
      <c r="B16" s="477"/>
      <c r="C16" s="363"/>
      <c r="D16" s="478"/>
      <c r="E16" s="477"/>
      <c r="F16" s="363"/>
      <c r="G16" s="364"/>
      <c r="H16" s="473">
        <f>'férfi MK'!I3+'OB II'!AM3</f>
        <v>11</v>
      </c>
      <c r="I16" s="475">
        <f>'férfi MK'!J3+'OB II'!AN3</f>
        <v>2</v>
      </c>
      <c r="J16" s="460">
        <f t="shared" si="4"/>
        <v>13</v>
      </c>
      <c r="K16" s="472">
        <f t="shared" si="1"/>
        <v>11</v>
      </c>
      <c r="L16" s="299">
        <f t="shared" si="2"/>
        <v>2</v>
      </c>
      <c r="M16" s="476">
        <f t="shared" si="3"/>
        <v>13</v>
      </c>
    </row>
    <row r="17" spans="1:13" ht="14.25">
      <c r="A17" s="441" t="s">
        <v>164</v>
      </c>
      <c r="B17" s="472">
        <v>9</v>
      </c>
      <c r="C17" s="299">
        <v>0</v>
      </c>
      <c r="D17" s="294">
        <f t="shared" si="0"/>
        <v>9</v>
      </c>
      <c r="E17" s="473">
        <v>7</v>
      </c>
      <c r="F17" s="474">
        <v>1</v>
      </c>
      <c r="G17" s="300">
        <f>SUM(E17:F17)</f>
        <v>8</v>
      </c>
      <c r="H17" s="479"/>
      <c r="I17" s="480"/>
      <c r="J17" s="481"/>
      <c r="K17" s="472">
        <f t="shared" si="1"/>
        <v>16</v>
      </c>
      <c r="L17" s="299">
        <f t="shared" si="2"/>
        <v>1</v>
      </c>
      <c r="M17" s="476">
        <f t="shared" si="3"/>
        <v>17</v>
      </c>
    </row>
    <row r="18" spans="1:13" ht="14.25">
      <c r="A18" s="441" t="s">
        <v>168</v>
      </c>
      <c r="B18" s="472">
        <v>1</v>
      </c>
      <c r="C18" s="299">
        <v>3</v>
      </c>
      <c r="D18" s="294">
        <f t="shared" si="0"/>
        <v>4</v>
      </c>
      <c r="E18" s="473">
        <v>6</v>
      </c>
      <c r="F18" s="474">
        <v>2</v>
      </c>
      <c r="G18" s="300">
        <f>SUM(E18:F18)</f>
        <v>8</v>
      </c>
      <c r="H18" s="479"/>
      <c r="I18" s="480"/>
      <c r="J18" s="481"/>
      <c r="K18" s="472">
        <f t="shared" si="1"/>
        <v>7</v>
      </c>
      <c r="L18" s="299">
        <f t="shared" si="2"/>
        <v>5</v>
      </c>
      <c r="M18" s="476">
        <f t="shared" si="3"/>
        <v>12</v>
      </c>
    </row>
    <row r="19" spans="1:13" ht="14.25">
      <c r="A19" s="441" t="s">
        <v>85</v>
      </c>
      <c r="B19" s="472">
        <v>3</v>
      </c>
      <c r="C19" s="299">
        <v>2</v>
      </c>
      <c r="D19" s="294">
        <f t="shared" si="0"/>
        <v>5</v>
      </c>
      <c r="E19" s="98"/>
      <c r="F19" s="245"/>
      <c r="G19" s="246"/>
      <c r="H19" s="473">
        <f>'férfi MK'!I15+'OB II'!AM16</f>
        <v>12</v>
      </c>
      <c r="I19" s="475">
        <f>'férfi MK'!J15+'OB II'!AN16</f>
        <v>6</v>
      </c>
      <c r="J19" s="460">
        <f>SUM(H19:I19)</f>
        <v>18</v>
      </c>
      <c r="K19" s="472">
        <f t="shared" si="1"/>
        <v>15</v>
      </c>
      <c r="L19" s="299">
        <f t="shared" si="2"/>
        <v>8</v>
      </c>
      <c r="M19" s="476">
        <f t="shared" si="3"/>
        <v>23</v>
      </c>
    </row>
    <row r="20" spans="1:13" ht="14.25">
      <c r="A20" s="441" t="s">
        <v>169</v>
      </c>
      <c r="B20" s="477"/>
      <c r="C20" s="363"/>
      <c r="D20" s="478"/>
      <c r="E20" s="473">
        <v>4</v>
      </c>
      <c r="F20" s="474">
        <v>2</v>
      </c>
      <c r="G20" s="300">
        <f>SUM(E20:F20)</f>
        <v>6</v>
      </c>
      <c r="H20" s="482"/>
      <c r="I20" s="483"/>
      <c r="J20" s="481"/>
      <c r="K20" s="472">
        <f t="shared" si="1"/>
        <v>4</v>
      </c>
      <c r="L20" s="299">
        <f t="shared" si="2"/>
        <v>2</v>
      </c>
      <c r="M20" s="476">
        <f t="shared" si="3"/>
        <v>6</v>
      </c>
    </row>
    <row r="21" spans="1:13" ht="14.25">
      <c r="A21" s="441" t="s">
        <v>26</v>
      </c>
      <c r="B21" s="477"/>
      <c r="C21" s="363"/>
      <c r="D21" s="478"/>
      <c r="E21" s="98"/>
      <c r="F21" s="245"/>
      <c r="G21" s="246"/>
      <c r="H21" s="473">
        <f>'férfi MK'!I9+'OB II'!AM9</f>
        <v>7</v>
      </c>
      <c r="I21" s="475">
        <f>'férfi MK'!J9+'OB II'!AN9</f>
        <v>1</v>
      </c>
      <c r="J21" s="460">
        <f>SUM(H21:I21)</f>
        <v>8</v>
      </c>
      <c r="K21" s="472">
        <f t="shared" si="1"/>
        <v>7</v>
      </c>
      <c r="L21" s="299">
        <f t="shared" si="2"/>
        <v>1</v>
      </c>
      <c r="M21" s="476">
        <f t="shared" si="3"/>
        <v>8</v>
      </c>
    </row>
    <row r="22" spans="1:13" ht="14.25">
      <c r="A22" s="441" t="s">
        <v>37</v>
      </c>
      <c r="B22" s="477"/>
      <c r="C22" s="363"/>
      <c r="D22" s="478"/>
      <c r="E22" s="473">
        <v>2</v>
      </c>
      <c r="F22" s="474">
        <v>1</v>
      </c>
      <c r="G22" s="300">
        <f>SUM(E22:F22)</f>
        <v>3</v>
      </c>
      <c r="H22" s="484"/>
      <c r="I22" s="485"/>
      <c r="J22" s="460">
        <f>SUM(H22:I22)</f>
        <v>0</v>
      </c>
      <c r="K22" s="472">
        <f t="shared" si="1"/>
        <v>2</v>
      </c>
      <c r="L22" s="299">
        <f t="shared" si="2"/>
        <v>1</v>
      </c>
      <c r="M22" s="476">
        <f t="shared" si="3"/>
        <v>3</v>
      </c>
    </row>
    <row r="23" spans="1:13" ht="14.25">
      <c r="A23" s="441" t="s">
        <v>25</v>
      </c>
      <c r="B23" s="477"/>
      <c r="C23" s="363"/>
      <c r="D23" s="478"/>
      <c r="E23" s="98"/>
      <c r="F23" s="245"/>
      <c r="G23" s="246"/>
      <c r="H23" s="473">
        <f>'férfi MK'!I7+'OB II'!AM7</f>
        <v>1</v>
      </c>
      <c r="I23" s="475">
        <f>'férfi MK'!J7+'OB II'!AN7</f>
        <v>4</v>
      </c>
      <c r="J23" s="460">
        <f>SUM(H23:I23)</f>
        <v>5</v>
      </c>
      <c r="K23" s="472">
        <f t="shared" si="1"/>
        <v>1</v>
      </c>
      <c r="L23" s="299">
        <f t="shared" si="2"/>
        <v>4</v>
      </c>
      <c r="M23" s="476">
        <f t="shared" si="3"/>
        <v>5</v>
      </c>
    </row>
    <row r="24" spans="1:13" ht="14.25">
      <c r="A24" s="441" t="s">
        <v>5</v>
      </c>
      <c r="B24" s="477"/>
      <c r="C24" s="363"/>
      <c r="D24" s="478"/>
      <c r="E24" s="473">
        <v>0</v>
      </c>
      <c r="F24" s="474">
        <v>0</v>
      </c>
      <c r="G24" s="300">
        <f>SUM(E24:F24)</f>
        <v>0</v>
      </c>
      <c r="H24" s="473">
        <f>'férfi MK'!I10+'OB II'!AM10</f>
        <v>0</v>
      </c>
      <c r="I24" s="475">
        <f>'férfi MK'!J10+'OB II'!AN10</f>
        <v>1</v>
      </c>
      <c r="J24" s="460">
        <f>SUM(H24:I24)</f>
        <v>1</v>
      </c>
      <c r="K24" s="472">
        <f t="shared" si="1"/>
        <v>0</v>
      </c>
      <c r="L24" s="299">
        <f t="shared" si="2"/>
        <v>1</v>
      </c>
      <c r="M24" s="476">
        <f t="shared" si="3"/>
        <v>1</v>
      </c>
    </row>
    <row r="25" spans="1:13" ht="14.25">
      <c r="A25" s="441" t="s">
        <v>44</v>
      </c>
      <c r="B25" s="477"/>
      <c r="C25" s="363"/>
      <c r="D25" s="478"/>
      <c r="E25" s="473">
        <v>0</v>
      </c>
      <c r="F25" s="474">
        <v>1</v>
      </c>
      <c r="G25" s="300">
        <f>SUM(E25:F25)</f>
        <v>1</v>
      </c>
      <c r="H25" s="473">
        <f>'férfi MK'!I12+'OB II'!AM12</f>
        <v>0</v>
      </c>
      <c r="I25" s="475">
        <f>'férfi MK'!J12+'OB II'!AN12</f>
        <v>0</v>
      </c>
      <c r="J25" s="460">
        <f>SUM(H25:I25)</f>
        <v>0</v>
      </c>
      <c r="K25" s="472">
        <f t="shared" si="1"/>
        <v>0</v>
      </c>
      <c r="L25" s="299">
        <f t="shared" si="2"/>
        <v>1</v>
      </c>
      <c r="M25" s="476">
        <f t="shared" si="3"/>
        <v>1</v>
      </c>
    </row>
    <row r="26" spans="1:13" ht="15" thickBot="1">
      <c r="A26" s="441" t="s">
        <v>167</v>
      </c>
      <c r="B26" s="486"/>
      <c r="C26" s="487"/>
      <c r="D26" s="488">
        <f>SUM(B26:C26)</f>
        <v>0</v>
      </c>
      <c r="E26" s="489">
        <v>0</v>
      </c>
      <c r="F26" s="490">
        <v>1</v>
      </c>
      <c r="G26" s="308">
        <f>SUM(E26:F26)</f>
        <v>1</v>
      </c>
      <c r="H26" s="491"/>
      <c r="I26" s="492"/>
      <c r="J26" s="493"/>
      <c r="K26" s="330">
        <f t="shared" si="1"/>
        <v>0</v>
      </c>
      <c r="L26" s="307">
        <f t="shared" si="2"/>
        <v>1</v>
      </c>
      <c r="M26" s="494">
        <f t="shared" si="3"/>
        <v>1</v>
      </c>
    </row>
    <row r="27" ht="14.25">
      <c r="A27" s="495"/>
    </row>
    <row r="28" spans="1:3" ht="14.25">
      <c r="A28" s="495"/>
      <c r="B28" s="496"/>
      <c r="C28" s="496"/>
    </row>
  </sheetData>
  <mergeCells count="3"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G16" sqref="BG16"/>
    </sheetView>
  </sheetViews>
  <sheetFormatPr defaultColWidth="9.00390625" defaultRowHeight="14.25"/>
  <cols>
    <col min="1" max="1" width="17.50390625" style="286" customWidth="1"/>
    <col min="2" max="46" width="9.00390625" style="286" customWidth="1"/>
    <col min="47" max="56" width="0" style="286" hidden="1" customWidth="1"/>
    <col min="57" max="16384" width="9.00390625" style="286" customWidth="1"/>
  </cols>
  <sheetData>
    <row r="1" spans="1:13" ht="14.25">
      <c r="A1" s="434" t="s">
        <v>137</v>
      </c>
      <c r="B1" s="1112" t="s">
        <v>188</v>
      </c>
      <c r="C1" s="1113"/>
      <c r="D1" s="1114"/>
      <c r="E1" s="1112" t="s">
        <v>189</v>
      </c>
      <c r="F1" s="1113"/>
      <c r="G1" s="1114"/>
      <c r="H1" s="1112" t="s">
        <v>190</v>
      </c>
      <c r="I1" s="1113"/>
      <c r="J1" s="1114"/>
      <c r="K1" s="435"/>
      <c r="L1" s="435"/>
      <c r="M1" s="436"/>
    </row>
    <row r="2" spans="1:13" ht="15" thickBot="1">
      <c r="A2" s="434" t="s">
        <v>0</v>
      </c>
      <c r="B2" s="437" t="s">
        <v>45</v>
      </c>
      <c r="C2" s="438" t="s">
        <v>96</v>
      </c>
      <c r="D2" s="439" t="s">
        <v>153</v>
      </c>
      <c r="E2" s="437" t="s">
        <v>45</v>
      </c>
      <c r="F2" s="438" t="s">
        <v>96</v>
      </c>
      <c r="G2" s="439" t="s">
        <v>153</v>
      </c>
      <c r="H2" s="437" t="s">
        <v>45</v>
      </c>
      <c r="I2" s="438" t="s">
        <v>96</v>
      </c>
      <c r="J2" s="439" t="s">
        <v>153</v>
      </c>
      <c r="K2" s="440" t="s">
        <v>203</v>
      </c>
      <c r="L2" s="440" t="s">
        <v>206</v>
      </c>
      <c r="M2" s="262" t="s">
        <v>151</v>
      </c>
    </row>
    <row r="3" spans="1:13" ht="14.25">
      <c r="A3" s="441" t="s">
        <v>156</v>
      </c>
      <c r="B3" s="442"/>
      <c r="C3" s="443"/>
      <c r="D3" s="444"/>
      <c r="E3" s="442">
        <v>9</v>
      </c>
      <c r="F3" s="443">
        <v>8</v>
      </c>
      <c r="G3" s="444">
        <f>SUM(E3:F3)</f>
        <v>17</v>
      </c>
      <c r="H3" s="445"/>
      <c r="I3" s="446"/>
      <c r="J3" s="447"/>
      <c r="K3" s="448">
        <f aca="true" t="shared" si="0" ref="K3:K24">B3+E3+H3</f>
        <v>9</v>
      </c>
      <c r="L3" s="448">
        <f aca="true" t="shared" si="1" ref="L3:L24">C3+F3+I3</f>
        <v>8</v>
      </c>
      <c r="M3" s="449">
        <f aca="true" t="shared" si="2" ref="M3:M24">D3+G3+J3</f>
        <v>17</v>
      </c>
    </row>
    <row r="4" spans="1:13" ht="14.25">
      <c r="A4" s="441" t="s">
        <v>62</v>
      </c>
      <c r="B4" s="450"/>
      <c r="C4" s="6"/>
      <c r="D4" s="451"/>
      <c r="E4" s="450"/>
      <c r="F4" s="452"/>
      <c r="G4" s="451"/>
      <c r="H4" s="450">
        <f>'női MK'!I3+női!AM3</f>
        <v>4</v>
      </c>
      <c r="I4" s="452">
        <f>'női MK'!J3+női!AN3</f>
        <v>0</v>
      </c>
      <c r="J4" s="451">
        <f>SUM(H4:I4)</f>
        <v>4</v>
      </c>
      <c r="K4" s="448">
        <f t="shared" si="0"/>
        <v>4</v>
      </c>
      <c r="L4" s="448">
        <f t="shared" si="1"/>
        <v>0</v>
      </c>
      <c r="M4" s="453">
        <f t="shared" si="2"/>
        <v>4</v>
      </c>
    </row>
    <row r="5" spans="1:13" ht="14.25">
      <c r="A5" s="441" t="s">
        <v>155</v>
      </c>
      <c r="B5" s="450"/>
      <c r="C5" s="452"/>
      <c r="D5" s="451"/>
      <c r="E5" s="450">
        <v>14</v>
      </c>
      <c r="F5" s="452">
        <v>18</v>
      </c>
      <c r="G5" s="451">
        <f>SUM(E5:F5)</f>
        <v>32</v>
      </c>
      <c r="H5" s="454"/>
      <c r="I5" s="455"/>
      <c r="J5" s="456"/>
      <c r="K5" s="448">
        <f t="shared" si="0"/>
        <v>14</v>
      </c>
      <c r="L5" s="448">
        <f t="shared" si="1"/>
        <v>18</v>
      </c>
      <c r="M5" s="453">
        <f t="shared" si="2"/>
        <v>32</v>
      </c>
    </row>
    <row r="6" spans="1:13" ht="14.25">
      <c r="A6" s="441" t="s">
        <v>196</v>
      </c>
      <c r="B6" s="450"/>
      <c r="C6" s="452"/>
      <c r="D6" s="451"/>
      <c r="E6" s="450"/>
      <c r="F6" s="452"/>
      <c r="G6" s="451"/>
      <c r="H6" s="450">
        <f>női!AM4</f>
        <v>1</v>
      </c>
      <c r="I6" s="452">
        <f>női!AN4</f>
        <v>0</v>
      </c>
      <c r="J6" s="451">
        <f>SUM(H6:I6)</f>
        <v>1</v>
      </c>
      <c r="K6" s="448">
        <f t="shared" si="0"/>
        <v>1</v>
      </c>
      <c r="L6" s="448">
        <f t="shared" si="1"/>
        <v>0</v>
      </c>
      <c r="M6" s="453">
        <f t="shared" si="2"/>
        <v>1</v>
      </c>
    </row>
    <row r="7" spans="1:13" ht="14.25">
      <c r="A7" s="441" t="s">
        <v>75</v>
      </c>
      <c r="B7" s="450"/>
      <c r="C7" s="452"/>
      <c r="D7" s="451"/>
      <c r="E7" s="450"/>
      <c r="F7" s="452"/>
      <c r="G7" s="451"/>
      <c r="H7" s="450">
        <f>'női MK'!I4+női!AM5</f>
        <v>0</v>
      </c>
      <c r="I7" s="452">
        <f>'női MK'!J4+női!AN5</f>
        <v>5</v>
      </c>
      <c r="J7" s="451">
        <f>SUM(H7:I7)</f>
        <v>5</v>
      </c>
      <c r="K7" s="448">
        <f t="shared" si="0"/>
        <v>0</v>
      </c>
      <c r="L7" s="448">
        <f t="shared" si="1"/>
        <v>5</v>
      </c>
      <c r="M7" s="453">
        <f t="shared" si="2"/>
        <v>5</v>
      </c>
    </row>
    <row r="8" spans="1:13" ht="14.25">
      <c r="A8" s="441" t="s">
        <v>18</v>
      </c>
      <c r="B8" s="450"/>
      <c r="C8" s="452"/>
      <c r="D8" s="451"/>
      <c r="E8" s="450">
        <v>0</v>
      </c>
      <c r="F8" s="452">
        <v>0</v>
      </c>
      <c r="G8" s="451">
        <f>SUM(E8:F8)</f>
        <v>0</v>
      </c>
      <c r="H8" s="450">
        <f>'női MK'!I5+női!AM6</f>
        <v>0</v>
      </c>
      <c r="I8" s="452">
        <f>'női MK'!J5+női!AN6</f>
        <v>0</v>
      </c>
      <c r="J8" s="451">
        <f>SUM(H8:I8)</f>
        <v>0</v>
      </c>
      <c r="K8" s="448">
        <f t="shared" si="0"/>
        <v>0</v>
      </c>
      <c r="L8" s="448">
        <f t="shared" si="1"/>
        <v>0</v>
      </c>
      <c r="M8" s="453">
        <f t="shared" si="2"/>
        <v>0</v>
      </c>
    </row>
    <row r="9" spans="1:13" ht="14.25">
      <c r="A9" s="441" t="s">
        <v>154</v>
      </c>
      <c r="B9" s="450"/>
      <c r="C9" s="452"/>
      <c r="D9" s="451"/>
      <c r="E9" s="450">
        <v>33</v>
      </c>
      <c r="F9" s="452">
        <v>17</v>
      </c>
      <c r="G9" s="451">
        <f>SUM(E9:F9)</f>
        <v>50</v>
      </c>
      <c r="H9" s="454"/>
      <c r="I9" s="455"/>
      <c r="J9" s="456"/>
      <c r="K9" s="448">
        <f t="shared" si="0"/>
        <v>33</v>
      </c>
      <c r="L9" s="448">
        <f t="shared" si="1"/>
        <v>17</v>
      </c>
      <c r="M9" s="453">
        <f t="shared" si="2"/>
        <v>50</v>
      </c>
    </row>
    <row r="10" spans="1:13" ht="14.25">
      <c r="A10" s="441" t="s">
        <v>17</v>
      </c>
      <c r="B10" s="450"/>
      <c r="C10" s="452"/>
      <c r="D10" s="451"/>
      <c r="E10" s="450"/>
      <c r="F10" s="452"/>
      <c r="G10" s="451"/>
      <c r="H10" s="450">
        <f>'női MK'!I6+női!AM7</f>
        <v>3</v>
      </c>
      <c r="I10" s="452">
        <f>'női MK'!J6+női!AN7</f>
        <v>2</v>
      </c>
      <c r="J10" s="451">
        <f>SUM(H10:I10)</f>
        <v>5</v>
      </c>
      <c r="K10" s="448">
        <f t="shared" si="0"/>
        <v>3</v>
      </c>
      <c r="L10" s="448">
        <f t="shared" si="1"/>
        <v>2</v>
      </c>
      <c r="M10" s="453">
        <f t="shared" si="2"/>
        <v>5</v>
      </c>
    </row>
    <row r="11" spans="1:13" ht="14.25">
      <c r="A11" s="441" t="s">
        <v>64</v>
      </c>
      <c r="B11" s="450"/>
      <c r="C11" s="452"/>
      <c r="D11" s="451"/>
      <c r="E11" s="450"/>
      <c r="F11" s="452"/>
      <c r="G11" s="451"/>
      <c r="H11" s="450">
        <f>'női MK'!I7+női!AM8</f>
        <v>14</v>
      </c>
      <c r="I11" s="452">
        <f>'női MK'!J7+női!AN8</f>
        <v>9</v>
      </c>
      <c r="J11" s="451">
        <f>SUM(H11:I11)</f>
        <v>23</v>
      </c>
      <c r="K11" s="448">
        <f t="shared" si="0"/>
        <v>14</v>
      </c>
      <c r="L11" s="448">
        <f t="shared" si="1"/>
        <v>9</v>
      </c>
      <c r="M11" s="453">
        <f t="shared" si="2"/>
        <v>23</v>
      </c>
    </row>
    <row r="12" spans="1:13" ht="14.25">
      <c r="A12" s="441" t="s">
        <v>59</v>
      </c>
      <c r="B12" s="450"/>
      <c r="C12" s="452"/>
      <c r="D12" s="451"/>
      <c r="E12" s="450"/>
      <c r="F12" s="452"/>
      <c r="G12" s="451"/>
      <c r="H12" s="450">
        <f>'női MK'!I8+női!AM9</f>
        <v>2</v>
      </c>
      <c r="I12" s="452">
        <f>'női MK'!J8+női!AN9</f>
        <v>5</v>
      </c>
      <c r="J12" s="451">
        <f>SUM(H12:I12)</f>
        <v>7</v>
      </c>
      <c r="K12" s="448">
        <f t="shared" si="0"/>
        <v>2</v>
      </c>
      <c r="L12" s="448">
        <f t="shared" si="1"/>
        <v>5</v>
      </c>
      <c r="M12" s="453">
        <f t="shared" si="2"/>
        <v>7</v>
      </c>
    </row>
    <row r="13" spans="1:13" ht="14.25">
      <c r="A13" s="441" t="s">
        <v>158</v>
      </c>
      <c r="B13" s="450"/>
      <c r="C13" s="452"/>
      <c r="D13" s="451"/>
      <c r="E13" s="450">
        <v>4</v>
      </c>
      <c r="F13" s="452">
        <v>2</v>
      </c>
      <c r="G13" s="451">
        <f>SUM(E13:F13)</f>
        <v>6</v>
      </c>
      <c r="H13" s="454"/>
      <c r="I13" s="455"/>
      <c r="J13" s="456"/>
      <c r="K13" s="448">
        <f t="shared" si="0"/>
        <v>4</v>
      </c>
      <c r="L13" s="448">
        <f t="shared" si="1"/>
        <v>2</v>
      </c>
      <c r="M13" s="453">
        <f t="shared" si="2"/>
        <v>6</v>
      </c>
    </row>
    <row r="14" spans="1:13" ht="14.25">
      <c r="A14" s="441" t="s">
        <v>118</v>
      </c>
      <c r="B14" s="450"/>
      <c r="C14" s="452"/>
      <c r="D14" s="451"/>
      <c r="E14" s="450">
        <v>3</v>
      </c>
      <c r="F14" s="452">
        <v>1</v>
      </c>
      <c r="G14" s="451">
        <f>SUM(E14:F14)</f>
        <v>4</v>
      </c>
      <c r="H14" s="454"/>
      <c r="I14" s="455"/>
      <c r="J14" s="456"/>
      <c r="K14" s="448">
        <f t="shared" si="0"/>
        <v>3</v>
      </c>
      <c r="L14" s="448">
        <f t="shared" si="1"/>
        <v>1</v>
      </c>
      <c r="M14" s="453">
        <f t="shared" si="2"/>
        <v>4</v>
      </c>
    </row>
    <row r="15" spans="1:13" ht="14.25">
      <c r="A15" s="441" t="s">
        <v>157</v>
      </c>
      <c r="B15" s="450"/>
      <c r="C15" s="452"/>
      <c r="D15" s="451"/>
      <c r="E15" s="450">
        <v>6</v>
      </c>
      <c r="F15" s="452">
        <v>6</v>
      </c>
      <c r="G15" s="451">
        <f>SUM(E15:F15)</f>
        <v>12</v>
      </c>
      <c r="H15" s="454"/>
      <c r="I15" s="455"/>
      <c r="J15" s="456"/>
      <c r="K15" s="448">
        <f t="shared" si="0"/>
        <v>6</v>
      </c>
      <c r="L15" s="448">
        <f t="shared" si="1"/>
        <v>6</v>
      </c>
      <c r="M15" s="453">
        <f t="shared" si="2"/>
        <v>12</v>
      </c>
    </row>
    <row r="16" spans="1:13" ht="14.25">
      <c r="A16" s="441" t="s">
        <v>16</v>
      </c>
      <c r="B16" s="450"/>
      <c r="C16" s="452"/>
      <c r="D16" s="451"/>
      <c r="E16" s="450">
        <v>44</v>
      </c>
      <c r="F16" s="452">
        <v>27</v>
      </c>
      <c r="G16" s="451">
        <f>SUM(E16:F16)</f>
        <v>71</v>
      </c>
      <c r="H16" s="450">
        <v>61</v>
      </c>
      <c r="I16" s="452">
        <v>41</v>
      </c>
      <c r="J16" s="451">
        <f>SUM(H16:I16)</f>
        <v>102</v>
      </c>
      <c r="K16" s="448">
        <f t="shared" si="0"/>
        <v>105</v>
      </c>
      <c r="L16" s="448">
        <f t="shared" si="1"/>
        <v>68</v>
      </c>
      <c r="M16" s="453">
        <f t="shared" si="2"/>
        <v>173</v>
      </c>
    </row>
    <row r="17" spans="1:13" ht="14.25">
      <c r="A17" s="441" t="s">
        <v>63</v>
      </c>
      <c r="B17" s="450"/>
      <c r="C17" s="452"/>
      <c r="D17" s="451"/>
      <c r="E17" s="450"/>
      <c r="F17" s="452"/>
      <c r="G17" s="451"/>
      <c r="H17" s="450">
        <v>10</v>
      </c>
      <c r="I17" s="452">
        <v>10</v>
      </c>
      <c r="J17" s="451">
        <f>SUM(H17:I17)</f>
        <v>20</v>
      </c>
      <c r="K17" s="448">
        <f t="shared" si="0"/>
        <v>10</v>
      </c>
      <c r="L17" s="448">
        <f t="shared" si="1"/>
        <v>10</v>
      </c>
      <c r="M17" s="453">
        <f t="shared" si="2"/>
        <v>20</v>
      </c>
    </row>
    <row r="18" spans="1:13" ht="14.25">
      <c r="A18" s="441" t="s">
        <v>61</v>
      </c>
      <c r="B18" s="450"/>
      <c r="C18" s="452"/>
      <c r="D18" s="451"/>
      <c r="E18" s="450"/>
      <c r="F18" s="452"/>
      <c r="G18" s="451"/>
      <c r="H18" s="450">
        <f>'női MK'!I11+női!AM12</f>
        <v>9</v>
      </c>
      <c r="I18" s="452">
        <f>'női MK'!J11+női!AN12</f>
        <v>8</v>
      </c>
      <c r="J18" s="451">
        <f>SUM(H18:I18)</f>
        <v>17</v>
      </c>
      <c r="K18" s="448">
        <f t="shared" si="0"/>
        <v>9</v>
      </c>
      <c r="L18" s="448">
        <f t="shared" si="1"/>
        <v>8</v>
      </c>
      <c r="M18" s="453">
        <f t="shared" si="2"/>
        <v>17</v>
      </c>
    </row>
    <row r="19" spans="1:13" ht="14.25">
      <c r="A19" s="441" t="s">
        <v>159</v>
      </c>
      <c r="B19" s="450"/>
      <c r="C19" s="452"/>
      <c r="D19" s="451"/>
      <c r="E19" s="450">
        <v>2</v>
      </c>
      <c r="F19" s="452">
        <v>4</v>
      </c>
      <c r="G19" s="451">
        <f>SUM(E19:F19)</f>
        <v>6</v>
      </c>
      <c r="H19" s="454"/>
      <c r="I19" s="455"/>
      <c r="J19" s="456"/>
      <c r="K19" s="448">
        <f t="shared" si="0"/>
        <v>2</v>
      </c>
      <c r="L19" s="448">
        <f t="shared" si="1"/>
        <v>4</v>
      </c>
      <c r="M19" s="453">
        <f t="shared" si="2"/>
        <v>6</v>
      </c>
    </row>
    <row r="20" spans="1:13" ht="14.25">
      <c r="A20" s="441" t="s">
        <v>60</v>
      </c>
      <c r="B20" s="450"/>
      <c r="C20" s="452"/>
      <c r="D20" s="451"/>
      <c r="E20" s="450"/>
      <c r="F20" s="452"/>
      <c r="G20" s="451"/>
      <c r="H20" s="450">
        <v>56</v>
      </c>
      <c r="I20" s="452">
        <v>32</v>
      </c>
      <c r="J20" s="451">
        <f>SUM(H20:I20)</f>
        <v>88</v>
      </c>
      <c r="K20" s="448">
        <f t="shared" si="0"/>
        <v>56</v>
      </c>
      <c r="L20" s="448">
        <f t="shared" si="1"/>
        <v>32</v>
      </c>
      <c r="M20" s="453">
        <f t="shared" si="2"/>
        <v>88</v>
      </c>
    </row>
    <row r="21" spans="1:13" ht="14.25">
      <c r="A21" s="441" t="s">
        <v>58</v>
      </c>
      <c r="B21" s="450"/>
      <c r="C21" s="452"/>
      <c r="D21" s="451"/>
      <c r="E21" s="450"/>
      <c r="F21" s="452"/>
      <c r="G21" s="451"/>
      <c r="H21" s="450">
        <f>'női MK'!I14+női!AM15</f>
        <v>5</v>
      </c>
      <c r="I21" s="452">
        <f>'női MK'!J14+női!AN15</f>
        <v>5</v>
      </c>
      <c r="J21" s="451">
        <f>SUM(H21:I21)</f>
        <v>10</v>
      </c>
      <c r="K21" s="448">
        <f t="shared" si="0"/>
        <v>5</v>
      </c>
      <c r="L21" s="448">
        <f t="shared" si="1"/>
        <v>5</v>
      </c>
      <c r="M21" s="453">
        <f t="shared" si="2"/>
        <v>10</v>
      </c>
    </row>
    <row r="22" spans="1:13" ht="14.25">
      <c r="A22" s="441" t="s">
        <v>120</v>
      </c>
      <c r="B22" s="450"/>
      <c r="C22" s="452"/>
      <c r="D22" s="451"/>
      <c r="E22" s="450">
        <v>0</v>
      </c>
      <c r="F22" s="452">
        <v>0</v>
      </c>
      <c r="G22" s="451">
        <f>SUM(E22:F22)</f>
        <v>0</v>
      </c>
      <c r="H22" s="450">
        <f>'női MK'!I13+női!AM14</f>
        <v>2</v>
      </c>
      <c r="I22" s="452">
        <f>'női MK'!J13+női!AN14</f>
        <v>1</v>
      </c>
      <c r="J22" s="451">
        <f>SUM(H22:I22)</f>
        <v>3</v>
      </c>
      <c r="K22" s="448">
        <f t="shared" si="0"/>
        <v>2</v>
      </c>
      <c r="L22" s="448">
        <f t="shared" si="1"/>
        <v>1</v>
      </c>
      <c r="M22" s="453">
        <f t="shared" si="2"/>
        <v>3</v>
      </c>
    </row>
    <row r="23" spans="1:13" ht="14.25">
      <c r="A23" s="457" t="s">
        <v>197</v>
      </c>
      <c r="B23" s="450"/>
      <c r="C23" s="452"/>
      <c r="D23" s="451"/>
      <c r="E23" s="454"/>
      <c r="F23" s="455"/>
      <c r="G23" s="456"/>
      <c r="H23" s="450"/>
      <c r="I23" s="452"/>
      <c r="J23" s="451">
        <f>SUM(H23:I23)</f>
        <v>0</v>
      </c>
      <c r="K23" s="448">
        <f t="shared" si="0"/>
        <v>0</v>
      </c>
      <c r="L23" s="448">
        <f t="shared" si="1"/>
        <v>0</v>
      </c>
      <c r="M23" s="453">
        <f t="shared" si="2"/>
        <v>0</v>
      </c>
    </row>
    <row r="24" spans="1:13" ht="14.25">
      <c r="A24" s="441" t="s">
        <v>121</v>
      </c>
      <c r="B24" s="450"/>
      <c r="C24" s="452"/>
      <c r="D24" s="451"/>
      <c r="E24" s="450">
        <v>13</v>
      </c>
      <c r="F24" s="452">
        <v>15</v>
      </c>
      <c r="G24" s="451">
        <f>SUM(E24:F24)</f>
        <v>28</v>
      </c>
      <c r="H24" s="450">
        <v>0</v>
      </c>
      <c r="I24" s="452">
        <v>0</v>
      </c>
      <c r="J24" s="451">
        <f>SUM(H24:I24)</f>
        <v>0</v>
      </c>
      <c r="K24" s="448">
        <f t="shared" si="0"/>
        <v>13</v>
      </c>
      <c r="L24" s="448">
        <f t="shared" si="1"/>
        <v>15</v>
      </c>
      <c r="M24" s="453">
        <f t="shared" si="2"/>
        <v>28</v>
      </c>
    </row>
    <row r="25" spans="1:13" ht="14.25">
      <c r="A25" s="434"/>
      <c r="B25" s="450"/>
      <c r="C25" s="452"/>
      <c r="D25" s="451"/>
      <c r="E25" s="450"/>
      <c r="F25" s="452"/>
      <c r="G25" s="451"/>
      <c r="H25" s="450"/>
      <c r="I25" s="452"/>
      <c r="J25" s="451"/>
      <c r="K25" s="458"/>
      <c r="L25" s="458"/>
      <c r="M25" s="453"/>
    </row>
    <row r="26" spans="1:13" ht="14.25">
      <c r="A26" s="434"/>
      <c r="B26" s="450"/>
      <c r="C26" s="452"/>
      <c r="D26" s="451"/>
      <c r="E26" s="450"/>
      <c r="F26" s="452"/>
      <c r="G26" s="451"/>
      <c r="H26" s="450"/>
      <c r="I26" s="452"/>
      <c r="J26" s="451"/>
      <c r="K26" s="458"/>
      <c r="L26" s="458"/>
      <c r="M26" s="453"/>
    </row>
    <row r="27" spans="1:13" ht="14.25">
      <c r="A27" s="434"/>
      <c r="B27" s="450"/>
      <c r="C27" s="452"/>
      <c r="D27" s="451"/>
      <c r="E27" s="450"/>
      <c r="F27" s="452"/>
      <c r="G27" s="451"/>
      <c r="H27" s="450"/>
      <c r="I27" s="452"/>
      <c r="J27" s="451"/>
      <c r="K27" s="458"/>
      <c r="L27" s="458"/>
      <c r="M27" s="453"/>
    </row>
    <row r="28" spans="1:13" ht="15" thickBot="1">
      <c r="A28" s="434"/>
      <c r="B28" s="437"/>
      <c r="C28" s="438"/>
      <c r="D28" s="439"/>
      <c r="E28" s="437"/>
      <c r="F28" s="438"/>
      <c r="G28" s="439"/>
      <c r="H28" s="437"/>
      <c r="I28" s="438"/>
      <c r="J28" s="439"/>
      <c r="K28" s="440"/>
      <c r="L28" s="440"/>
      <c r="M28" s="459"/>
    </row>
  </sheetData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G16" sqref="BG16"/>
    </sheetView>
  </sheetViews>
  <sheetFormatPr defaultColWidth="9.00390625" defaultRowHeight="14.25"/>
  <cols>
    <col min="1" max="1" width="18.50390625" style="403" bestFit="1" customWidth="1"/>
    <col min="2" max="2" width="7.125" style="403" customWidth="1"/>
    <col min="3" max="3" width="4.50390625" style="403" customWidth="1"/>
    <col min="4" max="4" width="5.125" style="403" customWidth="1"/>
    <col min="5" max="46" width="9.00390625" style="403" customWidth="1"/>
    <col min="47" max="56" width="0" style="403" hidden="1" customWidth="1"/>
    <col min="57" max="16384" width="9.00390625" style="403" customWidth="1"/>
  </cols>
  <sheetData>
    <row r="1" spans="2:10" ht="15">
      <c r="B1" s="404" t="s">
        <v>134</v>
      </c>
      <c r="C1" s="405"/>
      <c r="D1" s="406"/>
      <c r="E1" s="404" t="s">
        <v>191</v>
      </c>
      <c r="F1" s="405"/>
      <c r="G1" s="405"/>
      <c r="H1" s="404" t="s">
        <v>132</v>
      </c>
      <c r="I1" s="407"/>
      <c r="J1" s="408"/>
    </row>
    <row r="2" spans="2:11" ht="16.5" thickBot="1">
      <c r="B2" s="409" t="s">
        <v>192</v>
      </c>
      <c r="C2" s="410"/>
      <c r="D2" s="411"/>
      <c r="E2" s="412" t="s">
        <v>45</v>
      </c>
      <c r="F2" s="413" t="s">
        <v>96</v>
      </c>
      <c r="G2" s="413" t="s">
        <v>153</v>
      </c>
      <c r="H2" s="412" t="s">
        <v>45</v>
      </c>
      <c r="I2" s="413" t="s">
        <v>96</v>
      </c>
      <c r="J2" s="414" t="s">
        <v>153</v>
      </c>
      <c r="K2" s="415" t="s">
        <v>151</v>
      </c>
    </row>
    <row r="3" spans="1:11" ht="15">
      <c r="A3" s="369" t="s">
        <v>6</v>
      </c>
      <c r="B3" s="378"/>
      <c r="C3" s="379"/>
      <c r="D3" s="380"/>
      <c r="E3" s="378">
        <v>22</v>
      </c>
      <c r="F3" s="379">
        <v>11</v>
      </c>
      <c r="G3" s="416">
        <f aca="true" t="shared" si="0" ref="G3:G9">E3+F3</f>
        <v>33</v>
      </c>
      <c r="H3" s="381">
        <v>16</v>
      </c>
      <c r="I3" s="382">
        <v>11</v>
      </c>
      <c r="J3" s="417">
        <f>SUM(H3:I3)</f>
        <v>27</v>
      </c>
      <c r="K3" s="418">
        <f aca="true" t="shared" si="1" ref="K3:K31">D3+G3+J3</f>
        <v>60</v>
      </c>
    </row>
    <row r="4" spans="1:11" ht="15">
      <c r="A4" s="369" t="s">
        <v>47</v>
      </c>
      <c r="B4" s="386"/>
      <c r="C4" s="5"/>
      <c r="D4" s="388"/>
      <c r="E4" s="386">
        <v>4</v>
      </c>
      <c r="F4" s="387">
        <v>6</v>
      </c>
      <c r="G4" s="419">
        <f t="shared" si="0"/>
        <v>10</v>
      </c>
      <c r="H4" s="385">
        <v>11</v>
      </c>
      <c r="I4" s="389">
        <v>12</v>
      </c>
      <c r="J4" s="369">
        <f>SUM(H4:I4)</f>
        <v>23</v>
      </c>
      <c r="K4" s="420">
        <f t="shared" si="1"/>
        <v>33</v>
      </c>
    </row>
    <row r="5" spans="1:11" ht="15">
      <c r="A5" s="369" t="s">
        <v>4</v>
      </c>
      <c r="B5" s="386"/>
      <c r="C5" s="387"/>
      <c r="D5" s="388"/>
      <c r="E5" s="386">
        <v>7</v>
      </c>
      <c r="F5" s="387">
        <v>6</v>
      </c>
      <c r="G5" s="419">
        <f t="shared" si="0"/>
        <v>13</v>
      </c>
      <c r="H5" s="385">
        <v>3</v>
      </c>
      <c r="I5" s="389">
        <v>4</v>
      </c>
      <c r="J5" s="369">
        <f>SUM(H5:I5)</f>
        <v>7</v>
      </c>
      <c r="K5" s="420">
        <f t="shared" si="1"/>
        <v>20</v>
      </c>
    </row>
    <row r="6" spans="1:11" ht="15">
      <c r="A6" s="369" t="s">
        <v>163</v>
      </c>
      <c r="B6" s="386"/>
      <c r="C6" s="387"/>
      <c r="D6" s="388"/>
      <c r="E6" s="386">
        <v>11</v>
      </c>
      <c r="F6" s="387">
        <v>7</v>
      </c>
      <c r="G6" s="419">
        <f t="shared" si="0"/>
        <v>18</v>
      </c>
      <c r="H6" s="396"/>
      <c r="I6" s="397"/>
      <c r="J6" s="421"/>
      <c r="K6" s="420">
        <f t="shared" si="1"/>
        <v>18</v>
      </c>
    </row>
    <row r="7" spans="1:11" ht="15">
      <c r="A7" s="369" t="s">
        <v>3</v>
      </c>
      <c r="B7" s="386"/>
      <c r="C7" s="387"/>
      <c r="D7" s="388"/>
      <c r="E7" s="386">
        <v>7</v>
      </c>
      <c r="F7" s="387">
        <v>3</v>
      </c>
      <c r="G7" s="419">
        <f t="shared" si="0"/>
        <v>10</v>
      </c>
      <c r="H7" s="385">
        <v>2</v>
      </c>
      <c r="I7" s="389">
        <v>1</v>
      </c>
      <c r="J7" s="369">
        <f aca="true" t="shared" si="2" ref="J7:J12">SUM(H7:I7)</f>
        <v>3</v>
      </c>
      <c r="K7" s="420">
        <f t="shared" si="1"/>
        <v>13</v>
      </c>
    </row>
    <row r="8" spans="1:11" ht="15">
      <c r="A8" s="369" t="s">
        <v>41</v>
      </c>
      <c r="B8" s="386"/>
      <c r="C8" s="387"/>
      <c r="D8" s="388"/>
      <c r="E8" s="386">
        <v>0</v>
      </c>
      <c r="F8" s="387">
        <v>4</v>
      </c>
      <c r="G8" s="419">
        <f t="shared" si="0"/>
        <v>4</v>
      </c>
      <c r="H8" s="385">
        <v>4</v>
      </c>
      <c r="I8" s="389">
        <v>5</v>
      </c>
      <c r="J8" s="369">
        <f t="shared" si="2"/>
        <v>9</v>
      </c>
      <c r="K8" s="420">
        <f t="shared" si="1"/>
        <v>13</v>
      </c>
    </row>
    <row r="9" spans="1:11" ht="15">
      <c r="A9" s="369" t="s">
        <v>1</v>
      </c>
      <c r="B9" s="386"/>
      <c r="C9" s="387"/>
      <c r="D9" s="388"/>
      <c r="E9" s="386">
        <v>2</v>
      </c>
      <c r="F9" s="387">
        <v>2</v>
      </c>
      <c r="G9" s="419">
        <f t="shared" si="0"/>
        <v>4</v>
      </c>
      <c r="H9" s="385">
        <v>5</v>
      </c>
      <c r="I9" s="389">
        <v>3</v>
      </c>
      <c r="J9" s="369">
        <f t="shared" si="2"/>
        <v>8</v>
      </c>
      <c r="K9" s="420">
        <f t="shared" si="1"/>
        <v>12</v>
      </c>
    </row>
    <row r="10" spans="1:11" ht="15">
      <c r="A10" s="369" t="s">
        <v>68</v>
      </c>
      <c r="B10" s="386"/>
      <c r="C10" s="387"/>
      <c r="D10" s="388"/>
      <c r="E10" s="422"/>
      <c r="F10" s="423"/>
      <c r="G10" s="424"/>
      <c r="H10" s="385">
        <v>11</v>
      </c>
      <c r="I10" s="389">
        <v>1</v>
      </c>
      <c r="J10" s="369">
        <f t="shared" si="2"/>
        <v>12</v>
      </c>
      <c r="K10" s="420">
        <f t="shared" si="1"/>
        <v>12</v>
      </c>
    </row>
    <row r="11" spans="1:11" ht="15">
      <c r="A11" s="369" t="s">
        <v>9</v>
      </c>
      <c r="B11" s="386"/>
      <c r="C11" s="387"/>
      <c r="D11" s="388"/>
      <c r="E11" s="386">
        <v>8</v>
      </c>
      <c r="F11" s="387">
        <v>2</v>
      </c>
      <c r="G11" s="419">
        <f>E11+F11</f>
        <v>10</v>
      </c>
      <c r="H11" s="385">
        <v>2</v>
      </c>
      <c r="I11" s="389">
        <v>0</v>
      </c>
      <c r="J11" s="369">
        <f t="shared" si="2"/>
        <v>2</v>
      </c>
      <c r="K11" s="420">
        <f t="shared" si="1"/>
        <v>12</v>
      </c>
    </row>
    <row r="12" spans="1:11" ht="15">
      <c r="A12" s="369" t="s">
        <v>24</v>
      </c>
      <c r="B12" s="386"/>
      <c r="C12" s="387"/>
      <c r="D12" s="388"/>
      <c r="E12" s="422"/>
      <c r="F12" s="423"/>
      <c r="G12" s="424"/>
      <c r="H12" s="385">
        <v>4</v>
      </c>
      <c r="I12" s="389">
        <v>4</v>
      </c>
      <c r="J12" s="369">
        <f t="shared" si="2"/>
        <v>8</v>
      </c>
      <c r="K12" s="420">
        <f t="shared" si="1"/>
        <v>8</v>
      </c>
    </row>
    <row r="13" spans="1:11" ht="15">
      <c r="A13" s="369" t="s">
        <v>7</v>
      </c>
      <c r="B13" s="386"/>
      <c r="C13" s="387"/>
      <c r="D13" s="388"/>
      <c r="E13" s="386">
        <v>3</v>
      </c>
      <c r="F13" s="387">
        <v>5</v>
      </c>
      <c r="G13" s="419">
        <f>E13+F13</f>
        <v>8</v>
      </c>
      <c r="H13" s="390"/>
      <c r="I13" s="391"/>
      <c r="J13" s="425"/>
      <c r="K13" s="420">
        <f t="shared" si="1"/>
        <v>8</v>
      </c>
    </row>
    <row r="14" spans="1:11" ht="15">
      <c r="A14" s="369" t="s">
        <v>8</v>
      </c>
      <c r="B14" s="386"/>
      <c r="C14" s="387"/>
      <c r="D14" s="388"/>
      <c r="E14" s="386">
        <v>3</v>
      </c>
      <c r="F14" s="387">
        <v>5</v>
      </c>
      <c r="G14" s="419">
        <f>E14+F14</f>
        <v>8</v>
      </c>
      <c r="H14" s="385">
        <v>0</v>
      </c>
      <c r="I14" s="389">
        <v>0</v>
      </c>
      <c r="J14" s="369">
        <f>SUM(H14:I14)</f>
        <v>0</v>
      </c>
      <c r="K14" s="420">
        <f t="shared" si="1"/>
        <v>8</v>
      </c>
    </row>
    <row r="15" spans="1:11" ht="15">
      <c r="A15" s="369" t="s">
        <v>25</v>
      </c>
      <c r="B15" s="386"/>
      <c r="C15" s="387"/>
      <c r="D15" s="388"/>
      <c r="E15" s="422"/>
      <c r="F15" s="423"/>
      <c r="G15" s="424"/>
      <c r="H15" s="385">
        <v>3</v>
      </c>
      <c r="I15" s="389">
        <v>4</v>
      </c>
      <c r="J15" s="369">
        <f>SUM(H15:I15)</f>
        <v>7</v>
      </c>
      <c r="K15" s="420">
        <f t="shared" si="1"/>
        <v>7</v>
      </c>
    </row>
    <row r="16" spans="1:11" ht="15">
      <c r="A16" s="369" t="s">
        <v>37</v>
      </c>
      <c r="B16" s="386"/>
      <c r="C16" s="387"/>
      <c r="D16" s="388"/>
      <c r="E16" s="386">
        <v>5</v>
      </c>
      <c r="F16" s="387">
        <v>2</v>
      </c>
      <c r="G16" s="419">
        <f>E16+F16</f>
        <v>7</v>
      </c>
      <c r="H16" s="385">
        <v>0</v>
      </c>
      <c r="I16" s="389">
        <v>0</v>
      </c>
      <c r="J16" s="369">
        <f>SUM(H16:I16)</f>
        <v>0</v>
      </c>
      <c r="K16" s="420">
        <f t="shared" si="1"/>
        <v>7</v>
      </c>
    </row>
    <row r="17" spans="1:11" ht="15">
      <c r="A17" s="369" t="s">
        <v>164</v>
      </c>
      <c r="B17" s="386"/>
      <c r="C17" s="387"/>
      <c r="D17" s="388"/>
      <c r="E17" s="386">
        <v>2</v>
      </c>
      <c r="F17" s="387">
        <v>4</v>
      </c>
      <c r="G17" s="419">
        <f>E17+F17</f>
        <v>6</v>
      </c>
      <c r="H17" s="396"/>
      <c r="I17" s="397"/>
      <c r="J17" s="421"/>
      <c r="K17" s="420">
        <f t="shared" si="1"/>
        <v>6</v>
      </c>
    </row>
    <row r="18" spans="1:11" ht="15">
      <c r="A18" s="369" t="s">
        <v>85</v>
      </c>
      <c r="B18" s="386"/>
      <c r="C18" s="387"/>
      <c r="D18" s="388"/>
      <c r="E18" s="426"/>
      <c r="F18" s="427"/>
      <c r="G18" s="428"/>
      <c r="H18" s="385">
        <v>4</v>
      </c>
      <c r="I18" s="389">
        <v>2</v>
      </c>
      <c r="J18" s="369">
        <f>SUM(H18:I18)</f>
        <v>6</v>
      </c>
      <c r="K18" s="420">
        <f t="shared" si="1"/>
        <v>6</v>
      </c>
    </row>
    <row r="19" spans="1:11" ht="15">
      <c r="A19" s="369" t="s">
        <v>2</v>
      </c>
      <c r="B19" s="386"/>
      <c r="C19" s="387"/>
      <c r="D19" s="388"/>
      <c r="E19" s="386">
        <v>3</v>
      </c>
      <c r="F19" s="387">
        <v>2</v>
      </c>
      <c r="G19" s="419">
        <f>E19+F19</f>
        <v>5</v>
      </c>
      <c r="H19" s="390"/>
      <c r="I19" s="391"/>
      <c r="J19" s="425"/>
      <c r="K19" s="420">
        <f t="shared" si="1"/>
        <v>5</v>
      </c>
    </row>
    <row r="20" spans="1:11" ht="15">
      <c r="A20" s="369" t="s">
        <v>23</v>
      </c>
      <c r="B20" s="386"/>
      <c r="C20" s="387"/>
      <c r="D20" s="388"/>
      <c r="E20" s="386">
        <v>0</v>
      </c>
      <c r="F20" s="387">
        <v>0</v>
      </c>
      <c r="G20" s="419">
        <f>E20+F20</f>
        <v>0</v>
      </c>
      <c r="H20" s="385">
        <v>3</v>
      </c>
      <c r="I20" s="389">
        <v>1</v>
      </c>
      <c r="J20" s="369">
        <f>SUM(H20:I20)</f>
        <v>4</v>
      </c>
      <c r="K20" s="420">
        <f t="shared" si="1"/>
        <v>4</v>
      </c>
    </row>
    <row r="21" spans="1:11" ht="15">
      <c r="A21" s="369" t="s">
        <v>167</v>
      </c>
      <c r="B21" s="386"/>
      <c r="C21" s="387"/>
      <c r="D21" s="388"/>
      <c r="E21" s="386">
        <v>0</v>
      </c>
      <c r="F21" s="387">
        <v>4</v>
      </c>
      <c r="G21" s="419">
        <f>E21+F21</f>
        <v>4</v>
      </c>
      <c r="H21" s="396"/>
      <c r="I21" s="397"/>
      <c r="J21" s="421"/>
      <c r="K21" s="420">
        <f t="shared" si="1"/>
        <v>4</v>
      </c>
    </row>
    <row r="22" spans="1:11" ht="15">
      <c r="A22" s="369" t="s">
        <v>32</v>
      </c>
      <c r="B22" s="386"/>
      <c r="C22" s="387"/>
      <c r="D22" s="388"/>
      <c r="E22" s="386">
        <v>0</v>
      </c>
      <c r="F22" s="387">
        <v>0</v>
      </c>
      <c r="G22" s="419">
        <f>E22+F22</f>
        <v>0</v>
      </c>
      <c r="H22" s="385">
        <v>2</v>
      </c>
      <c r="I22" s="389">
        <v>1</v>
      </c>
      <c r="J22" s="369">
        <f>SUM(H22:I22)</f>
        <v>3</v>
      </c>
      <c r="K22" s="420">
        <f t="shared" si="1"/>
        <v>3</v>
      </c>
    </row>
    <row r="23" spans="1:11" ht="15">
      <c r="A23" s="369" t="s">
        <v>26</v>
      </c>
      <c r="B23" s="386"/>
      <c r="C23" s="387"/>
      <c r="D23" s="388"/>
      <c r="E23" s="422"/>
      <c r="F23" s="423"/>
      <c r="G23" s="424"/>
      <c r="H23" s="385">
        <v>2</v>
      </c>
      <c r="I23" s="389">
        <v>0</v>
      </c>
      <c r="J23" s="369">
        <f>SUM(H23:I23)</f>
        <v>2</v>
      </c>
      <c r="K23" s="420">
        <f t="shared" si="1"/>
        <v>2</v>
      </c>
    </row>
    <row r="24" spans="1:11" ht="15">
      <c r="A24" s="369" t="s">
        <v>168</v>
      </c>
      <c r="B24" s="386"/>
      <c r="C24" s="387"/>
      <c r="D24" s="388"/>
      <c r="E24" s="386">
        <v>0</v>
      </c>
      <c r="F24" s="387">
        <v>1</v>
      </c>
      <c r="G24" s="419">
        <f>E24+F24</f>
        <v>1</v>
      </c>
      <c r="H24" s="396"/>
      <c r="I24" s="397"/>
      <c r="J24" s="421"/>
      <c r="K24" s="420">
        <f t="shared" si="1"/>
        <v>1</v>
      </c>
    </row>
    <row r="25" spans="1:11" ht="15">
      <c r="A25" s="369" t="s">
        <v>175</v>
      </c>
      <c r="B25" s="386"/>
      <c r="C25" s="387"/>
      <c r="D25" s="388"/>
      <c r="E25" s="386">
        <v>0</v>
      </c>
      <c r="F25" s="387">
        <v>0</v>
      </c>
      <c r="G25" s="419">
        <f>E25+F25</f>
        <v>0</v>
      </c>
      <c r="H25" s="396"/>
      <c r="I25" s="397"/>
      <c r="J25" s="421"/>
      <c r="K25" s="420">
        <f t="shared" si="1"/>
        <v>0</v>
      </c>
    </row>
    <row r="26" spans="1:11" ht="15">
      <c r="A26" s="429" t="s">
        <v>5</v>
      </c>
      <c r="B26" s="386"/>
      <c r="C26" s="387"/>
      <c r="D26" s="388"/>
      <c r="E26" s="386">
        <v>0</v>
      </c>
      <c r="F26" s="387">
        <v>0</v>
      </c>
      <c r="G26" s="419">
        <f>E26+F26</f>
        <v>0</v>
      </c>
      <c r="H26" s="385">
        <v>0</v>
      </c>
      <c r="I26" s="389">
        <v>0</v>
      </c>
      <c r="J26" s="369">
        <f>SUM(H26:I26)</f>
        <v>0</v>
      </c>
      <c r="K26" s="420">
        <f t="shared" si="1"/>
        <v>0</v>
      </c>
    </row>
    <row r="27" spans="1:11" ht="15">
      <c r="A27" s="429" t="s">
        <v>44</v>
      </c>
      <c r="B27" s="386"/>
      <c r="C27" s="387"/>
      <c r="D27" s="388"/>
      <c r="E27" s="386">
        <v>0</v>
      </c>
      <c r="F27" s="387">
        <v>0</v>
      </c>
      <c r="G27" s="419">
        <f>E27+F27</f>
        <v>0</v>
      </c>
      <c r="H27" s="385">
        <v>0</v>
      </c>
      <c r="I27" s="389">
        <v>0</v>
      </c>
      <c r="J27" s="369">
        <f>SUM(H27:I27)</f>
        <v>0</v>
      </c>
      <c r="K27" s="420">
        <f t="shared" si="1"/>
        <v>0</v>
      </c>
    </row>
    <row r="28" spans="1:11" ht="15">
      <c r="A28" s="369" t="s">
        <v>169</v>
      </c>
      <c r="B28" s="386"/>
      <c r="C28" s="387"/>
      <c r="D28" s="388"/>
      <c r="E28" s="386">
        <v>0</v>
      </c>
      <c r="F28" s="387">
        <v>0</v>
      </c>
      <c r="G28" s="419">
        <f>E28+F28</f>
        <v>0</v>
      </c>
      <c r="H28" s="396"/>
      <c r="I28" s="397"/>
      <c r="J28" s="421"/>
      <c r="K28" s="420">
        <f t="shared" si="1"/>
        <v>0</v>
      </c>
    </row>
    <row r="29" spans="1:11" ht="15">
      <c r="A29" s="369" t="s">
        <v>28</v>
      </c>
      <c r="B29" s="386"/>
      <c r="C29" s="387"/>
      <c r="D29" s="388"/>
      <c r="E29" s="422"/>
      <c r="F29" s="423"/>
      <c r="G29" s="424"/>
      <c r="H29" s="385">
        <v>0</v>
      </c>
      <c r="I29" s="389">
        <v>0</v>
      </c>
      <c r="J29" s="369">
        <f>SUM(H29:I29)</f>
        <v>0</v>
      </c>
      <c r="K29" s="420">
        <f t="shared" si="1"/>
        <v>0</v>
      </c>
    </row>
    <row r="30" spans="1:11" ht="15">
      <c r="A30" s="369" t="s">
        <v>177</v>
      </c>
      <c r="B30" s="386"/>
      <c r="C30" s="387"/>
      <c r="D30" s="388"/>
      <c r="E30" s="422"/>
      <c r="F30" s="423"/>
      <c r="G30" s="424"/>
      <c r="H30" s="396"/>
      <c r="I30" s="397"/>
      <c r="J30" s="421"/>
      <c r="K30" s="420">
        <f t="shared" si="1"/>
        <v>0</v>
      </c>
    </row>
    <row r="31" spans="1:11" ht="15.75" thickBot="1">
      <c r="A31" s="429" t="s">
        <v>86</v>
      </c>
      <c r="B31" s="371"/>
      <c r="C31" s="372"/>
      <c r="D31" s="373"/>
      <c r="E31" s="430"/>
      <c r="F31" s="431"/>
      <c r="G31" s="432"/>
      <c r="H31" s="374">
        <v>0</v>
      </c>
      <c r="I31" s="375">
        <v>0</v>
      </c>
      <c r="J31" s="399">
        <f>SUM(H31:I31)</f>
        <v>0</v>
      </c>
      <c r="K31" s="433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G16" sqref="BG16"/>
    </sheetView>
  </sheetViews>
  <sheetFormatPr defaultColWidth="9.00390625" defaultRowHeight="14.25"/>
  <cols>
    <col min="1" max="1" width="18.125" style="356" bestFit="1" customWidth="1"/>
    <col min="2" max="2" width="6.25390625" style="356" customWidth="1"/>
    <col min="3" max="3" width="9.125" style="356" customWidth="1"/>
    <col min="4" max="4" width="8.25390625" style="356" customWidth="1"/>
    <col min="5" max="46" width="9.00390625" style="356" customWidth="1"/>
    <col min="47" max="56" width="0" style="356" hidden="1" customWidth="1"/>
    <col min="57" max="16384" width="9.00390625" style="356" customWidth="1"/>
  </cols>
  <sheetData>
    <row r="1" spans="1:11" ht="15">
      <c r="A1" s="369"/>
      <c r="B1" s="1115" t="s">
        <v>209</v>
      </c>
      <c r="C1" s="1116"/>
      <c r="D1" s="1117"/>
      <c r="E1" s="1115" t="s">
        <v>210</v>
      </c>
      <c r="F1" s="1116"/>
      <c r="G1" s="1117"/>
      <c r="H1" s="1115" t="s">
        <v>132</v>
      </c>
      <c r="I1" s="1116"/>
      <c r="J1" s="1117"/>
      <c r="K1" s="370"/>
    </row>
    <row r="2" spans="1:11" ht="15.75" thickBot="1">
      <c r="A2" s="369"/>
      <c r="B2" s="371" t="s">
        <v>45</v>
      </c>
      <c r="C2" s="372" t="s">
        <v>96</v>
      </c>
      <c r="D2" s="373" t="s">
        <v>153</v>
      </c>
      <c r="E2" s="371" t="s">
        <v>45</v>
      </c>
      <c r="F2" s="372" t="s">
        <v>96</v>
      </c>
      <c r="G2" s="373" t="s">
        <v>153</v>
      </c>
      <c r="H2" s="374" t="s">
        <v>45</v>
      </c>
      <c r="I2" s="375" t="s">
        <v>96</v>
      </c>
      <c r="J2" s="376" t="s">
        <v>153</v>
      </c>
      <c r="K2" s="377" t="s">
        <v>151</v>
      </c>
    </row>
    <row r="3" spans="1:11" ht="15">
      <c r="A3" s="369" t="s">
        <v>6</v>
      </c>
      <c r="B3" s="378">
        <v>13</v>
      </c>
      <c r="C3" s="379">
        <v>5</v>
      </c>
      <c r="D3" s="380">
        <f>B3+C3</f>
        <v>18</v>
      </c>
      <c r="E3" s="378">
        <v>18</v>
      </c>
      <c r="F3" s="379">
        <v>12</v>
      </c>
      <c r="G3" s="380">
        <f>SUM(E3:F3)</f>
        <v>30</v>
      </c>
      <c r="H3" s="381">
        <v>21</v>
      </c>
      <c r="I3" s="382">
        <v>17</v>
      </c>
      <c r="J3" s="383">
        <f>SUM(H3:I3)</f>
        <v>38</v>
      </c>
      <c r="K3" s="384">
        <f aca="true" t="shared" si="0" ref="K3:K34">D3+G3+J3</f>
        <v>86</v>
      </c>
    </row>
    <row r="4" spans="1:11" ht="15">
      <c r="A4" s="369" t="s">
        <v>29</v>
      </c>
      <c r="B4" s="385"/>
      <c r="C4" s="4"/>
      <c r="D4" s="361"/>
      <c r="E4" s="386">
        <v>12</v>
      </c>
      <c r="F4" s="387">
        <v>4</v>
      </c>
      <c r="G4" s="388">
        <f>SUM(E4:F4)</f>
        <v>16</v>
      </c>
      <c r="H4" s="385">
        <v>29</v>
      </c>
      <c r="I4" s="389">
        <v>21</v>
      </c>
      <c r="J4" s="383">
        <f>SUM(H4:I4)</f>
        <v>50</v>
      </c>
      <c r="K4" s="370">
        <f t="shared" si="0"/>
        <v>66</v>
      </c>
    </row>
    <row r="5" spans="1:11" ht="15">
      <c r="A5" s="369" t="s">
        <v>4</v>
      </c>
      <c r="B5" s="386">
        <v>12</v>
      </c>
      <c r="C5" s="387">
        <v>6</v>
      </c>
      <c r="D5" s="388">
        <f>B5+C5</f>
        <v>18</v>
      </c>
      <c r="E5" s="386">
        <v>5</v>
      </c>
      <c r="F5" s="387">
        <v>1</v>
      </c>
      <c r="G5" s="388">
        <f>SUM(E5:F5)</f>
        <v>6</v>
      </c>
      <c r="H5" s="390"/>
      <c r="I5" s="391"/>
      <c r="J5" s="392"/>
      <c r="K5" s="370">
        <f t="shared" si="0"/>
        <v>24</v>
      </c>
    </row>
    <row r="6" spans="1:11" ht="15">
      <c r="A6" s="369" t="s">
        <v>3</v>
      </c>
      <c r="B6" s="386">
        <v>1</v>
      </c>
      <c r="C6" s="387">
        <v>3</v>
      </c>
      <c r="D6" s="388">
        <f>B6+C6</f>
        <v>4</v>
      </c>
      <c r="E6" s="386">
        <v>8</v>
      </c>
      <c r="F6" s="387">
        <v>2</v>
      </c>
      <c r="G6" s="388">
        <f>SUM(E6:F6)</f>
        <v>10</v>
      </c>
      <c r="H6" s="385">
        <v>0</v>
      </c>
      <c r="I6" s="389">
        <v>0</v>
      </c>
      <c r="J6" s="383">
        <f>SUM(H6:I6)</f>
        <v>0</v>
      </c>
      <c r="K6" s="370">
        <f t="shared" si="0"/>
        <v>14</v>
      </c>
    </row>
    <row r="7" spans="1:11" ht="15">
      <c r="A7" s="369" t="s">
        <v>85</v>
      </c>
      <c r="B7" s="386">
        <v>9</v>
      </c>
      <c r="C7" s="387">
        <v>3</v>
      </c>
      <c r="D7" s="388">
        <f>B7+C7</f>
        <v>12</v>
      </c>
      <c r="E7" s="393"/>
      <c r="F7" s="394"/>
      <c r="G7" s="395"/>
      <c r="H7" s="390"/>
      <c r="I7" s="391"/>
      <c r="J7" s="392"/>
      <c r="K7" s="370">
        <f t="shared" si="0"/>
        <v>12</v>
      </c>
    </row>
    <row r="8" spans="1:11" ht="15">
      <c r="A8" s="369" t="s">
        <v>26</v>
      </c>
      <c r="B8" s="385"/>
      <c r="C8" s="389"/>
      <c r="D8" s="361"/>
      <c r="E8" s="386">
        <v>3</v>
      </c>
      <c r="F8" s="387">
        <v>2</v>
      </c>
      <c r="G8" s="388">
        <f>SUM(E8:F8)</f>
        <v>5</v>
      </c>
      <c r="H8" s="385">
        <v>5</v>
      </c>
      <c r="I8" s="389">
        <v>1</v>
      </c>
      <c r="J8" s="383">
        <f>SUM(H8:I8)</f>
        <v>6</v>
      </c>
      <c r="K8" s="370">
        <f t="shared" si="0"/>
        <v>11</v>
      </c>
    </row>
    <row r="9" spans="1:11" ht="15">
      <c r="A9" s="369" t="s">
        <v>23</v>
      </c>
      <c r="B9" s="385"/>
      <c r="C9" s="389"/>
      <c r="D9" s="361"/>
      <c r="E9" s="386">
        <v>2</v>
      </c>
      <c r="F9" s="387">
        <v>3</v>
      </c>
      <c r="G9" s="388">
        <f>SUM(E9:F9)</f>
        <v>5</v>
      </c>
      <c r="H9" s="385">
        <v>3</v>
      </c>
      <c r="I9" s="389">
        <v>2</v>
      </c>
      <c r="J9" s="383">
        <f>SUM(H9:I9)</f>
        <v>5</v>
      </c>
      <c r="K9" s="370">
        <f t="shared" si="0"/>
        <v>10</v>
      </c>
    </row>
    <row r="10" spans="1:11" ht="15">
      <c r="A10" s="369" t="s">
        <v>41</v>
      </c>
      <c r="B10" s="385"/>
      <c r="C10" s="389"/>
      <c r="D10" s="361"/>
      <c r="E10" s="386">
        <v>5</v>
      </c>
      <c r="F10" s="387">
        <v>5</v>
      </c>
      <c r="G10" s="388">
        <f>SUM(E10:F10)</f>
        <v>10</v>
      </c>
      <c r="H10" s="390"/>
      <c r="I10" s="391"/>
      <c r="J10" s="392"/>
      <c r="K10" s="370">
        <f t="shared" si="0"/>
        <v>10</v>
      </c>
    </row>
    <row r="11" spans="1:11" ht="15">
      <c r="A11" s="369" t="s">
        <v>32</v>
      </c>
      <c r="B11" s="386">
        <v>0</v>
      </c>
      <c r="C11" s="387">
        <v>0</v>
      </c>
      <c r="D11" s="388">
        <f aca="true" t="shared" si="1" ref="D11:D16">B11+C11</f>
        <v>0</v>
      </c>
      <c r="E11" s="386">
        <v>2</v>
      </c>
      <c r="F11" s="387">
        <v>5</v>
      </c>
      <c r="G11" s="388">
        <f>SUM(E11:F11)</f>
        <v>7</v>
      </c>
      <c r="H11" s="385">
        <v>1</v>
      </c>
      <c r="I11" s="389">
        <v>2</v>
      </c>
      <c r="J11" s="383">
        <f>SUM(H11:I11)</f>
        <v>3</v>
      </c>
      <c r="K11" s="370">
        <f t="shared" si="0"/>
        <v>10</v>
      </c>
    </row>
    <row r="12" spans="1:11" ht="15">
      <c r="A12" s="369" t="s">
        <v>163</v>
      </c>
      <c r="B12" s="386">
        <v>5</v>
      </c>
      <c r="C12" s="387">
        <v>3</v>
      </c>
      <c r="D12" s="388">
        <f t="shared" si="1"/>
        <v>8</v>
      </c>
      <c r="E12" s="385"/>
      <c r="F12" s="389"/>
      <c r="G12" s="361"/>
      <c r="H12" s="396"/>
      <c r="I12" s="397"/>
      <c r="J12" s="398"/>
      <c r="K12" s="370">
        <f t="shared" si="0"/>
        <v>8</v>
      </c>
    </row>
    <row r="13" spans="1:11" ht="15">
      <c r="A13" s="369" t="s">
        <v>169</v>
      </c>
      <c r="B13" s="386">
        <v>1</v>
      </c>
      <c r="C13" s="387">
        <v>0</v>
      </c>
      <c r="D13" s="388">
        <f t="shared" si="1"/>
        <v>1</v>
      </c>
      <c r="E13" s="386">
        <v>3</v>
      </c>
      <c r="F13" s="387">
        <v>3</v>
      </c>
      <c r="G13" s="388">
        <f>SUM(E13:F13)</f>
        <v>6</v>
      </c>
      <c r="H13" s="396"/>
      <c r="I13" s="397"/>
      <c r="J13" s="398"/>
      <c r="K13" s="370">
        <f t="shared" si="0"/>
        <v>7</v>
      </c>
    </row>
    <row r="14" spans="1:11" ht="15">
      <c r="A14" s="369" t="s">
        <v>9</v>
      </c>
      <c r="B14" s="386">
        <v>4</v>
      </c>
      <c r="C14" s="387">
        <v>0</v>
      </c>
      <c r="D14" s="388">
        <f t="shared" si="1"/>
        <v>4</v>
      </c>
      <c r="E14" s="386">
        <v>3</v>
      </c>
      <c r="F14" s="387">
        <v>0</v>
      </c>
      <c r="G14" s="388">
        <f>SUM(E14:F14)</f>
        <v>3</v>
      </c>
      <c r="H14" s="390"/>
      <c r="I14" s="391"/>
      <c r="J14" s="392"/>
      <c r="K14" s="370">
        <f t="shared" si="0"/>
        <v>7</v>
      </c>
    </row>
    <row r="15" spans="1:11" ht="15">
      <c r="A15" s="369" t="s">
        <v>1</v>
      </c>
      <c r="B15" s="386">
        <v>1</v>
      </c>
      <c r="C15" s="387">
        <v>3</v>
      </c>
      <c r="D15" s="388">
        <f t="shared" si="1"/>
        <v>4</v>
      </c>
      <c r="E15" s="386">
        <v>0</v>
      </c>
      <c r="F15" s="387">
        <v>2</v>
      </c>
      <c r="G15" s="388">
        <f>SUM(E15:F15)</f>
        <v>2</v>
      </c>
      <c r="H15" s="390"/>
      <c r="I15" s="391"/>
      <c r="J15" s="392"/>
      <c r="K15" s="370">
        <f t="shared" si="0"/>
        <v>6</v>
      </c>
    </row>
    <row r="16" spans="1:11" ht="15">
      <c r="A16" s="369" t="s">
        <v>164</v>
      </c>
      <c r="B16" s="386">
        <v>6</v>
      </c>
      <c r="C16" s="387">
        <v>0</v>
      </c>
      <c r="D16" s="388">
        <f t="shared" si="1"/>
        <v>6</v>
      </c>
      <c r="E16" s="385"/>
      <c r="F16" s="389"/>
      <c r="G16" s="361"/>
      <c r="H16" s="396"/>
      <c r="I16" s="397"/>
      <c r="J16" s="398"/>
      <c r="K16" s="370">
        <f t="shared" si="0"/>
        <v>6</v>
      </c>
    </row>
    <row r="17" spans="1:11" ht="15">
      <c r="A17" s="369" t="s">
        <v>25</v>
      </c>
      <c r="B17" s="385"/>
      <c r="C17" s="389"/>
      <c r="D17" s="361"/>
      <c r="E17" s="386">
        <v>1</v>
      </c>
      <c r="F17" s="387">
        <v>4</v>
      </c>
      <c r="G17" s="388">
        <f>SUM(E17:F17)</f>
        <v>5</v>
      </c>
      <c r="H17" s="396"/>
      <c r="I17" s="397"/>
      <c r="J17" s="398"/>
      <c r="K17" s="370">
        <f t="shared" si="0"/>
        <v>5</v>
      </c>
    </row>
    <row r="18" spans="1:11" ht="15">
      <c r="A18" s="369" t="s">
        <v>168</v>
      </c>
      <c r="B18" s="386">
        <v>3</v>
      </c>
      <c r="C18" s="387">
        <v>1</v>
      </c>
      <c r="D18" s="388">
        <f>B18+C18</f>
        <v>4</v>
      </c>
      <c r="E18" s="386">
        <v>0</v>
      </c>
      <c r="F18" s="387">
        <v>1</v>
      </c>
      <c r="G18" s="388">
        <f>SUM(E18:F18)</f>
        <v>1</v>
      </c>
      <c r="H18" s="396"/>
      <c r="I18" s="397"/>
      <c r="J18" s="398"/>
      <c r="K18" s="370">
        <f t="shared" si="0"/>
        <v>5</v>
      </c>
    </row>
    <row r="19" spans="1:11" ht="15">
      <c r="A19" s="369" t="s">
        <v>24</v>
      </c>
      <c r="B19" s="386"/>
      <c r="C19" s="387"/>
      <c r="D19" s="388"/>
      <c r="E19" s="386"/>
      <c r="F19" s="387"/>
      <c r="G19" s="388"/>
      <c r="H19" s="385">
        <v>2</v>
      </c>
      <c r="I19" s="389">
        <v>3</v>
      </c>
      <c r="J19" s="383">
        <f>SUM(H19:I19)</f>
        <v>5</v>
      </c>
      <c r="K19" s="370">
        <f t="shared" si="0"/>
        <v>5</v>
      </c>
    </row>
    <row r="20" spans="1:11" ht="15">
      <c r="A20" s="369" t="s">
        <v>171</v>
      </c>
      <c r="B20" s="386">
        <v>1</v>
      </c>
      <c r="C20" s="387">
        <v>3</v>
      </c>
      <c r="D20" s="388">
        <f>B20+C20</f>
        <v>4</v>
      </c>
      <c r="E20" s="385"/>
      <c r="F20" s="389"/>
      <c r="G20" s="361"/>
      <c r="H20" s="396"/>
      <c r="I20" s="397"/>
      <c r="J20" s="398"/>
      <c r="K20" s="370">
        <f t="shared" si="0"/>
        <v>4</v>
      </c>
    </row>
    <row r="21" spans="1:11" ht="15">
      <c r="A21" s="369" t="s">
        <v>46</v>
      </c>
      <c r="B21" s="385"/>
      <c r="C21" s="389"/>
      <c r="D21" s="361"/>
      <c r="E21" s="386"/>
      <c r="F21" s="387"/>
      <c r="G21" s="388"/>
      <c r="H21" s="385">
        <v>1</v>
      </c>
      <c r="I21" s="389">
        <v>3</v>
      </c>
      <c r="J21" s="383">
        <f>SUM(H21:I21)</f>
        <v>4</v>
      </c>
      <c r="K21" s="370">
        <f t="shared" si="0"/>
        <v>4</v>
      </c>
    </row>
    <row r="22" spans="1:11" ht="15">
      <c r="A22" s="369" t="s">
        <v>175</v>
      </c>
      <c r="B22" s="386">
        <v>0</v>
      </c>
      <c r="C22" s="387">
        <v>3</v>
      </c>
      <c r="D22" s="388">
        <f>B22+C22</f>
        <v>3</v>
      </c>
      <c r="E22" s="385"/>
      <c r="F22" s="389"/>
      <c r="G22" s="361"/>
      <c r="H22" s="396"/>
      <c r="I22" s="397"/>
      <c r="J22" s="398"/>
      <c r="K22" s="370">
        <f t="shared" si="0"/>
        <v>3</v>
      </c>
    </row>
    <row r="23" spans="1:11" ht="15" customHeight="1">
      <c r="A23" s="369" t="s">
        <v>167</v>
      </c>
      <c r="B23" s="386">
        <v>0</v>
      </c>
      <c r="C23" s="387">
        <v>3</v>
      </c>
      <c r="D23" s="388">
        <f>B23+C23</f>
        <v>3</v>
      </c>
      <c r="E23" s="386">
        <v>0</v>
      </c>
      <c r="F23" s="387">
        <v>0</v>
      </c>
      <c r="G23" s="388">
        <f>SUM(E23:F23)</f>
        <v>0</v>
      </c>
      <c r="H23" s="396"/>
      <c r="I23" s="397"/>
      <c r="J23" s="398"/>
      <c r="K23" s="370">
        <f t="shared" si="0"/>
        <v>3</v>
      </c>
    </row>
    <row r="24" spans="1:11" ht="15">
      <c r="A24" s="369" t="s">
        <v>5</v>
      </c>
      <c r="B24" s="386">
        <v>0</v>
      </c>
      <c r="C24" s="387">
        <v>2</v>
      </c>
      <c r="D24" s="388">
        <f>B24+C24</f>
        <v>2</v>
      </c>
      <c r="E24" s="386">
        <v>0</v>
      </c>
      <c r="F24" s="387">
        <v>0</v>
      </c>
      <c r="G24" s="388">
        <f>SUM(E24:F24)</f>
        <v>0</v>
      </c>
      <c r="H24" s="385"/>
      <c r="I24" s="389"/>
      <c r="J24" s="383"/>
      <c r="K24" s="370">
        <f t="shared" si="0"/>
        <v>2</v>
      </c>
    </row>
    <row r="25" spans="1:11" ht="15">
      <c r="A25" s="369" t="s">
        <v>28</v>
      </c>
      <c r="B25" s="386">
        <v>0</v>
      </c>
      <c r="C25" s="387">
        <v>0</v>
      </c>
      <c r="D25" s="388">
        <f>B25+C25</f>
        <v>0</v>
      </c>
      <c r="E25" s="386">
        <v>0</v>
      </c>
      <c r="F25" s="387">
        <v>1</v>
      </c>
      <c r="G25" s="388">
        <f>SUM(E25:F25)</f>
        <v>1</v>
      </c>
      <c r="H25" s="385">
        <v>1</v>
      </c>
      <c r="I25" s="389">
        <v>0</v>
      </c>
      <c r="J25" s="383">
        <f>SUM(H25:I25)</f>
        <v>1</v>
      </c>
      <c r="K25" s="370">
        <f t="shared" si="0"/>
        <v>2</v>
      </c>
    </row>
    <row r="26" spans="1:11" ht="15">
      <c r="A26" s="369" t="s">
        <v>177</v>
      </c>
      <c r="B26" s="385"/>
      <c r="C26" s="389"/>
      <c r="D26" s="361"/>
      <c r="E26" s="386">
        <v>0</v>
      </c>
      <c r="F26" s="387">
        <v>1</v>
      </c>
      <c r="G26" s="388">
        <f>SUM(E26:F26)</f>
        <v>1</v>
      </c>
      <c r="H26" s="396"/>
      <c r="I26" s="397"/>
      <c r="J26" s="398"/>
      <c r="K26" s="370">
        <f t="shared" si="0"/>
        <v>1</v>
      </c>
    </row>
    <row r="27" spans="1:11" ht="15">
      <c r="A27" s="369" t="s">
        <v>173</v>
      </c>
      <c r="B27" s="386">
        <v>0</v>
      </c>
      <c r="C27" s="387">
        <v>1</v>
      </c>
      <c r="D27" s="388">
        <f>B27+C27</f>
        <v>1</v>
      </c>
      <c r="E27" s="385"/>
      <c r="F27" s="389"/>
      <c r="G27" s="361"/>
      <c r="H27" s="396"/>
      <c r="I27" s="397"/>
      <c r="J27" s="398"/>
      <c r="K27" s="370">
        <f t="shared" si="0"/>
        <v>1</v>
      </c>
    </row>
    <row r="28" spans="1:11" ht="15">
      <c r="A28" s="369" t="s">
        <v>182</v>
      </c>
      <c r="B28" s="386">
        <v>0</v>
      </c>
      <c r="C28" s="387">
        <v>1</v>
      </c>
      <c r="D28" s="388">
        <f>B28+C28</f>
        <v>1</v>
      </c>
      <c r="E28" s="385"/>
      <c r="F28" s="389"/>
      <c r="G28" s="361"/>
      <c r="H28" s="396"/>
      <c r="I28" s="397"/>
      <c r="J28" s="398"/>
      <c r="K28" s="370">
        <f t="shared" si="0"/>
        <v>1</v>
      </c>
    </row>
    <row r="29" spans="1:11" ht="15">
      <c r="A29" s="369" t="s">
        <v>178</v>
      </c>
      <c r="B29" s="385"/>
      <c r="C29" s="389"/>
      <c r="D29" s="361"/>
      <c r="E29" s="386">
        <v>0</v>
      </c>
      <c r="F29" s="387">
        <v>0</v>
      </c>
      <c r="G29" s="388">
        <f>SUM(E29:F29)</f>
        <v>0</v>
      </c>
      <c r="H29" s="396"/>
      <c r="I29" s="397"/>
      <c r="J29" s="398"/>
      <c r="K29" s="370">
        <f t="shared" si="0"/>
        <v>0</v>
      </c>
    </row>
    <row r="30" spans="1:11" ht="15">
      <c r="A30" s="369" t="s">
        <v>185</v>
      </c>
      <c r="B30" s="386">
        <v>0</v>
      </c>
      <c r="C30" s="387">
        <v>0</v>
      </c>
      <c r="D30" s="388">
        <f>B30+C30</f>
        <v>0</v>
      </c>
      <c r="E30" s="385"/>
      <c r="F30" s="389"/>
      <c r="G30" s="361"/>
      <c r="H30" s="396"/>
      <c r="I30" s="397"/>
      <c r="J30" s="398"/>
      <c r="K30" s="370">
        <f t="shared" si="0"/>
        <v>0</v>
      </c>
    </row>
    <row r="31" spans="1:11" ht="15">
      <c r="A31" s="369" t="s">
        <v>8</v>
      </c>
      <c r="B31" s="385"/>
      <c r="C31" s="389"/>
      <c r="D31" s="361"/>
      <c r="E31" s="386">
        <v>0</v>
      </c>
      <c r="F31" s="387">
        <v>0</v>
      </c>
      <c r="G31" s="388">
        <f>SUM(E31:F31)</f>
        <v>0</v>
      </c>
      <c r="H31" s="390"/>
      <c r="I31" s="391"/>
      <c r="J31" s="392"/>
      <c r="K31" s="370">
        <f t="shared" si="0"/>
        <v>0</v>
      </c>
    </row>
    <row r="32" spans="1:11" ht="15">
      <c r="A32" s="369" t="s">
        <v>86</v>
      </c>
      <c r="B32" s="385"/>
      <c r="C32" s="389"/>
      <c r="D32" s="361"/>
      <c r="E32" s="386"/>
      <c r="F32" s="387"/>
      <c r="G32" s="388"/>
      <c r="H32" s="385">
        <v>0</v>
      </c>
      <c r="I32" s="389">
        <v>0</v>
      </c>
      <c r="J32" s="383">
        <f>SUM(H32:I32)</f>
        <v>0</v>
      </c>
      <c r="K32" s="370">
        <f t="shared" si="0"/>
        <v>0</v>
      </c>
    </row>
    <row r="33" spans="1:11" ht="15">
      <c r="A33" s="369" t="s">
        <v>170</v>
      </c>
      <c r="B33" s="385"/>
      <c r="C33" s="389"/>
      <c r="D33" s="361"/>
      <c r="E33" s="386">
        <v>0</v>
      </c>
      <c r="F33" s="387">
        <v>0</v>
      </c>
      <c r="G33" s="388">
        <f>SUM(E33:F33)</f>
        <v>0</v>
      </c>
      <c r="H33" s="396"/>
      <c r="I33" s="397"/>
      <c r="J33" s="398"/>
      <c r="K33" s="370">
        <f t="shared" si="0"/>
        <v>0</v>
      </c>
    </row>
    <row r="34" spans="1:11" ht="15.75" thickBot="1">
      <c r="A34" s="399" t="s">
        <v>174</v>
      </c>
      <c r="B34" s="374"/>
      <c r="C34" s="375"/>
      <c r="D34" s="376"/>
      <c r="E34" s="371">
        <v>0</v>
      </c>
      <c r="F34" s="372">
        <v>0</v>
      </c>
      <c r="G34" s="373">
        <f>SUM(E34:F34)</f>
        <v>0</v>
      </c>
      <c r="H34" s="400"/>
      <c r="I34" s="401"/>
      <c r="J34" s="402"/>
      <c r="K34" s="370">
        <f t="shared" si="0"/>
        <v>0</v>
      </c>
    </row>
  </sheetData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75" zoomScaleNormal="75" workbookViewId="0" topLeftCell="A1">
      <selection activeCell="AB23" sqref="AB23"/>
    </sheetView>
  </sheetViews>
  <sheetFormatPr defaultColWidth="9.00390625" defaultRowHeight="14.25"/>
  <cols>
    <col min="1" max="1" width="4.625" style="290" bestFit="1" customWidth="1"/>
    <col min="2" max="2" width="27.25390625" style="290" bestFit="1" customWidth="1"/>
    <col min="3" max="3" width="3.75390625" style="539" bestFit="1" customWidth="1"/>
    <col min="4" max="4" width="3.50390625" style="539" bestFit="1" customWidth="1"/>
    <col min="5" max="5" width="3.625" style="539" bestFit="1" customWidth="1"/>
    <col min="6" max="6" width="4.50390625" style="539" customWidth="1"/>
    <col min="7" max="7" width="3.625" style="539" bestFit="1" customWidth="1"/>
    <col min="8" max="8" width="3.50390625" style="539" bestFit="1" customWidth="1"/>
    <col min="9" max="9" width="4.25390625" style="539" bestFit="1" customWidth="1"/>
    <col min="10" max="10" width="3.50390625" style="539" bestFit="1" customWidth="1"/>
    <col min="11" max="11" width="4.75390625" style="539" bestFit="1" customWidth="1"/>
    <col min="12" max="12" width="3.50390625" style="539" bestFit="1" customWidth="1"/>
    <col min="13" max="13" width="3.875" style="539" bestFit="1" customWidth="1"/>
    <col min="14" max="14" width="4.00390625" style="539" customWidth="1"/>
    <col min="15" max="15" width="5.375" style="539" bestFit="1" customWidth="1"/>
    <col min="16" max="16" width="2.50390625" style="539" customWidth="1"/>
    <col min="17" max="17" width="4.875" style="539" bestFit="1" customWidth="1"/>
    <col min="18" max="18" width="3.125" style="539" bestFit="1" customWidth="1"/>
    <col min="19" max="19" width="5.125" style="290" bestFit="1" customWidth="1"/>
    <col min="20" max="20" width="2.875" style="290" customWidth="1"/>
    <col min="21" max="21" width="4.50390625" style="290" bestFit="1" customWidth="1"/>
    <col min="22" max="22" width="3.50390625" style="290" customWidth="1"/>
    <col min="23" max="23" width="7.50390625" style="1016" customWidth="1"/>
    <col min="24" max="46" width="9.00390625" style="290" customWidth="1"/>
    <col min="47" max="56" width="0" style="290" hidden="1" customWidth="1"/>
    <col min="57" max="16384" width="9.00390625" style="290" customWidth="1"/>
  </cols>
  <sheetData>
    <row r="1" spans="1:23" ht="21" thickBot="1">
      <c r="A1" s="38"/>
      <c r="B1" s="990" t="s">
        <v>0</v>
      </c>
      <c r="C1" s="991" t="s">
        <v>143</v>
      </c>
      <c r="D1" s="992"/>
      <c r="E1" s="991" t="s">
        <v>142</v>
      </c>
      <c r="F1" s="992"/>
      <c r="G1" s="991" t="s">
        <v>141</v>
      </c>
      <c r="H1" s="992"/>
      <c r="I1" s="991" t="s">
        <v>246</v>
      </c>
      <c r="J1" s="992"/>
      <c r="K1" s="991" t="s">
        <v>247</v>
      </c>
      <c r="L1" s="992"/>
      <c r="M1" s="991" t="s">
        <v>248</v>
      </c>
      <c r="N1" s="992"/>
      <c r="O1" s="993" t="s">
        <v>249</v>
      </c>
      <c r="P1" s="992"/>
      <c r="Q1" s="993" t="s">
        <v>250</v>
      </c>
      <c r="R1" s="992"/>
      <c r="S1" s="994" t="s">
        <v>251</v>
      </c>
      <c r="T1" s="995"/>
      <c r="U1" s="307" t="s">
        <v>153</v>
      </c>
      <c r="V1" s="461"/>
      <c r="W1" s="996" t="s">
        <v>231</v>
      </c>
    </row>
    <row r="2" spans="1:23" ht="20.25">
      <c r="A2" s="61">
        <v>14</v>
      </c>
      <c r="B2" s="990" t="s">
        <v>23</v>
      </c>
      <c r="C2" s="529"/>
      <c r="D2" s="997"/>
      <c r="E2" s="529">
        <v>14</v>
      </c>
      <c r="F2" s="997">
        <v>13</v>
      </c>
      <c r="G2" s="529">
        <v>10</v>
      </c>
      <c r="H2" s="997">
        <v>10</v>
      </c>
      <c r="I2" s="529">
        <v>13</v>
      </c>
      <c r="J2" s="997">
        <v>11</v>
      </c>
      <c r="K2" s="503">
        <v>18</v>
      </c>
      <c r="L2" s="321">
        <v>17</v>
      </c>
      <c r="M2" s="503">
        <v>3</v>
      </c>
      <c r="N2" s="321">
        <v>2</v>
      </c>
      <c r="O2" s="503"/>
      <c r="P2" s="321"/>
      <c r="Q2" s="503"/>
      <c r="R2" s="321"/>
      <c r="S2" s="465"/>
      <c r="T2" s="294"/>
      <c r="U2" s="292">
        <f aca="true" t="shared" si="0" ref="U2:U38">C2+E2+G2+I2+K2+M2+O2+Q2+S2</f>
        <v>58</v>
      </c>
      <c r="V2" s="470">
        <f aca="true" t="shared" si="1" ref="V2:V38">D2+F2+H2+J2+L2+N2+P2+R2+T2</f>
        <v>53</v>
      </c>
      <c r="W2" s="998">
        <f aca="true" t="shared" si="2" ref="W2:W38">V2/U2</f>
        <v>0.9137931034482759</v>
      </c>
    </row>
    <row r="3" spans="1:23" ht="20.25">
      <c r="A3" s="61">
        <v>24</v>
      </c>
      <c r="B3" s="990" t="s">
        <v>1</v>
      </c>
      <c r="C3" s="517"/>
      <c r="D3" s="999"/>
      <c r="E3" s="517">
        <v>0</v>
      </c>
      <c r="F3" s="999">
        <v>0</v>
      </c>
      <c r="G3" s="517">
        <v>0</v>
      </c>
      <c r="H3" s="999">
        <v>0</v>
      </c>
      <c r="I3" s="517">
        <v>13</v>
      </c>
      <c r="J3" s="999">
        <v>13</v>
      </c>
      <c r="K3" s="508">
        <v>18</v>
      </c>
      <c r="L3" s="325">
        <v>16</v>
      </c>
      <c r="M3" s="508">
        <v>3</v>
      </c>
      <c r="N3" s="325">
        <v>2</v>
      </c>
      <c r="O3" s="508"/>
      <c r="P3" s="325"/>
      <c r="Q3" s="508"/>
      <c r="R3" s="325"/>
      <c r="S3" s="472"/>
      <c r="T3" s="300"/>
      <c r="U3" s="292">
        <f t="shared" si="0"/>
        <v>34</v>
      </c>
      <c r="V3" s="470">
        <f t="shared" si="1"/>
        <v>31</v>
      </c>
      <c r="W3" s="998">
        <f t="shared" si="2"/>
        <v>0.9117647058823529</v>
      </c>
    </row>
    <row r="4" spans="1:23" ht="20.25">
      <c r="A4" s="61">
        <v>87</v>
      </c>
      <c r="B4" s="990" t="s">
        <v>2</v>
      </c>
      <c r="C4" s="14"/>
      <c r="D4" s="999"/>
      <c r="E4" s="517">
        <v>0</v>
      </c>
      <c r="F4" s="999">
        <v>0</v>
      </c>
      <c r="G4" s="517">
        <v>0</v>
      </c>
      <c r="H4" s="999">
        <v>0</v>
      </c>
      <c r="I4" s="517">
        <v>0</v>
      </c>
      <c r="J4" s="999">
        <v>0</v>
      </c>
      <c r="K4" s="508">
        <v>18</v>
      </c>
      <c r="L4" s="325">
        <v>2</v>
      </c>
      <c r="M4" s="508">
        <v>3</v>
      </c>
      <c r="N4" s="325">
        <v>1</v>
      </c>
      <c r="O4" s="508"/>
      <c r="P4" s="325"/>
      <c r="Q4" s="508"/>
      <c r="R4" s="325"/>
      <c r="S4" s="472"/>
      <c r="T4" s="300"/>
      <c r="U4" s="292">
        <f t="shared" si="0"/>
        <v>21</v>
      </c>
      <c r="V4" s="470">
        <f t="shared" si="1"/>
        <v>3</v>
      </c>
      <c r="W4" s="998">
        <f t="shared" si="2"/>
        <v>0.14285714285714285</v>
      </c>
    </row>
    <row r="5" spans="1:23" ht="20.25">
      <c r="A5" s="61">
        <v>21</v>
      </c>
      <c r="B5" s="990" t="s">
        <v>24</v>
      </c>
      <c r="C5" s="517"/>
      <c r="D5" s="999"/>
      <c r="E5" s="517">
        <v>14</v>
      </c>
      <c r="F5" s="999">
        <v>12</v>
      </c>
      <c r="G5" s="517">
        <v>10</v>
      </c>
      <c r="H5" s="999">
        <v>10</v>
      </c>
      <c r="I5" s="517">
        <v>13</v>
      </c>
      <c r="J5" s="999">
        <v>13</v>
      </c>
      <c r="K5" s="508">
        <v>0</v>
      </c>
      <c r="L5" s="325">
        <v>0</v>
      </c>
      <c r="M5" s="508">
        <v>0</v>
      </c>
      <c r="N5" s="325">
        <v>0</v>
      </c>
      <c r="O5" s="508"/>
      <c r="P5" s="325"/>
      <c r="Q5" s="508"/>
      <c r="R5" s="325"/>
      <c r="S5" s="472"/>
      <c r="T5" s="300"/>
      <c r="U5" s="292">
        <f t="shared" si="0"/>
        <v>37</v>
      </c>
      <c r="V5" s="470">
        <f t="shared" si="1"/>
        <v>35</v>
      </c>
      <c r="W5" s="998">
        <f t="shared" si="2"/>
        <v>0.9459459459459459</v>
      </c>
    </row>
    <row r="6" spans="1:23" ht="20.25">
      <c r="A6" s="61">
        <v>12</v>
      </c>
      <c r="B6" s="990" t="s">
        <v>3</v>
      </c>
      <c r="C6" s="517"/>
      <c r="D6" s="999"/>
      <c r="E6" s="517">
        <v>0</v>
      </c>
      <c r="F6" s="999">
        <v>0</v>
      </c>
      <c r="G6" s="517">
        <v>10</v>
      </c>
      <c r="H6" s="999">
        <v>6</v>
      </c>
      <c r="I6" s="517">
        <v>13</v>
      </c>
      <c r="J6" s="999">
        <v>8</v>
      </c>
      <c r="K6" s="508">
        <v>18</v>
      </c>
      <c r="L6" s="325">
        <v>13</v>
      </c>
      <c r="M6" s="508">
        <v>3</v>
      </c>
      <c r="N6" s="325">
        <v>2</v>
      </c>
      <c r="O6" s="508"/>
      <c r="P6" s="325"/>
      <c r="Q6" s="508"/>
      <c r="R6" s="325"/>
      <c r="S6" s="472"/>
      <c r="T6" s="300"/>
      <c r="U6" s="292">
        <f t="shared" si="0"/>
        <v>44</v>
      </c>
      <c r="V6" s="470">
        <f t="shared" si="1"/>
        <v>29</v>
      </c>
      <c r="W6" s="998">
        <f t="shared" si="2"/>
        <v>0.6590909090909091</v>
      </c>
    </row>
    <row r="7" spans="1:23" ht="20.25">
      <c r="A7" s="61">
        <v>92</v>
      </c>
      <c r="B7" s="990" t="s">
        <v>25</v>
      </c>
      <c r="C7" s="517"/>
      <c r="D7" s="999"/>
      <c r="E7" s="517">
        <v>14</v>
      </c>
      <c r="F7" s="999">
        <v>10</v>
      </c>
      <c r="G7" s="517">
        <v>10</v>
      </c>
      <c r="H7" s="999">
        <v>5</v>
      </c>
      <c r="I7" s="517">
        <v>13</v>
      </c>
      <c r="J7" s="999">
        <v>8</v>
      </c>
      <c r="K7" s="508">
        <v>18</v>
      </c>
      <c r="L7" s="325">
        <v>14</v>
      </c>
      <c r="M7" s="508">
        <v>3</v>
      </c>
      <c r="N7" s="325">
        <v>2</v>
      </c>
      <c r="O7" s="508"/>
      <c r="P7" s="325"/>
      <c r="Q7" s="508"/>
      <c r="R7" s="325"/>
      <c r="S7" s="472"/>
      <c r="T7" s="300"/>
      <c r="U7" s="292">
        <f t="shared" si="0"/>
        <v>58</v>
      </c>
      <c r="V7" s="470">
        <f t="shared" si="1"/>
        <v>39</v>
      </c>
      <c r="W7" s="998">
        <f t="shared" si="2"/>
        <v>0.6724137931034483</v>
      </c>
    </row>
    <row r="8" spans="1:23" ht="20.25">
      <c r="A8" s="61">
        <v>13</v>
      </c>
      <c r="B8" s="990" t="s">
        <v>4</v>
      </c>
      <c r="C8" s="517"/>
      <c r="D8" s="999"/>
      <c r="E8" s="517">
        <v>0</v>
      </c>
      <c r="F8" s="999">
        <v>0</v>
      </c>
      <c r="G8" s="517">
        <v>0</v>
      </c>
      <c r="H8" s="999">
        <v>0</v>
      </c>
      <c r="I8" s="517">
        <v>13</v>
      </c>
      <c r="J8" s="999">
        <v>10</v>
      </c>
      <c r="K8" s="508">
        <v>18</v>
      </c>
      <c r="L8" s="325">
        <v>17</v>
      </c>
      <c r="M8" s="508">
        <v>3</v>
      </c>
      <c r="N8" s="325">
        <v>3</v>
      </c>
      <c r="O8" s="508"/>
      <c r="P8" s="325"/>
      <c r="Q8" s="508"/>
      <c r="R8" s="325"/>
      <c r="S8" s="472"/>
      <c r="T8" s="300"/>
      <c r="U8" s="292">
        <f t="shared" si="0"/>
        <v>34</v>
      </c>
      <c r="V8" s="470">
        <f t="shared" si="1"/>
        <v>30</v>
      </c>
      <c r="W8" s="998">
        <f t="shared" si="2"/>
        <v>0.8823529411764706</v>
      </c>
    </row>
    <row r="9" spans="1:23" ht="20.25">
      <c r="A9" s="61">
        <v>31</v>
      </c>
      <c r="B9" s="990" t="s">
        <v>26</v>
      </c>
      <c r="C9" s="517"/>
      <c r="D9" s="999"/>
      <c r="E9" s="517">
        <v>14</v>
      </c>
      <c r="F9" s="999">
        <v>14</v>
      </c>
      <c r="G9" s="517">
        <v>10</v>
      </c>
      <c r="H9" s="999">
        <v>10</v>
      </c>
      <c r="I9" s="517">
        <v>13</v>
      </c>
      <c r="J9" s="999">
        <v>11</v>
      </c>
      <c r="K9" s="508">
        <v>18</v>
      </c>
      <c r="L9" s="325">
        <v>18</v>
      </c>
      <c r="M9" s="508">
        <v>3</v>
      </c>
      <c r="N9" s="325">
        <v>2</v>
      </c>
      <c r="O9" s="508"/>
      <c r="P9" s="325"/>
      <c r="Q9" s="508"/>
      <c r="R9" s="325"/>
      <c r="S9" s="472"/>
      <c r="T9" s="300"/>
      <c r="U9" s="292">
        <f t="shared" si="0"/>
        <v>58</v>
      </c>
      <c r="V9" s="470">
        <f t="shared" si="1"/>
        <v>55</v>
      </c>
      <c r="W9" s="998">
        <f t="shared" si="2"/>
        <v>0.9482758620689655</v>
      </c>
    </row>
    <row r="10" spans="1:23" ht="20.25">
      <c r="A10" s="61">
        <v>44</v>
      </c>
      <c r="B10" s="990" t="s">
        <v>5</v>
      </c>
      <c r="C10" s="517"/>
      <c r="D10" s="999"/>
      <c r="E10" s="517">
        <v>0</v>
      </c>
      <c r="F10" s="999">
        <v>0</v>
      </c>
      <c r="G10" s="517">
        <v>10</v>
      </c>
      <c r="H10" s="999">
        <v>9</v>
      </c>
      <c r="I10" s="517">
        <v>13</v>
      </c>
      <c r="J10" s="999">
        <v>11</v>
      </c>
      <c r="K10" s="508">
        <v>18</v>
      </c>
      <c r="L10" s="325">
        <v>17</v>
      </c>
      <c r="M10" s="508">
        <v>3</v>
      </c>
      <c r="N10" s="325">
        <v>3</v>
      </c>
      <c r="O10" s="508"/>
      <c r="P10" s="325"/>
      <c r="Q10" s="508"/>
      <c r="R10" s="325"/>
      <c r="S10" s="472"/>
      <c r="T10" s="300"/>
      <c r="U10" s="292">
        <f t="shared" si="0"/>
        <v>44</v>
      </c>
      <c r="V10" s="470">
        <f t="shared" si="1"/>
        <v>40</v>
      </c>
      <c r="W10" s="998">
        <f t="shared" si="2"/>
        <v>0.9090909090909091</v>
      </c>
    </row>
    <row r="11" spans="1:23" ht="20.25">
      <c r="A11" s="61">
        <v>19</v>
      </c>
      <c r="B11" s="990" t="s">
        <v>41</v>
      </c>
      <c r="C11" s="517"/>
      <c r="D11" s="999"/>
      <c r="E11" s="517">
        <v>0</v>
      </c>
      <c r="F11" s="999">
        <v>0</v>
      </c>
      <c r="G11" s="517">
        <v>0</v>
      </c>
      <c r="H11" s="999">
        <v>0</v>
      </c>
      <c r="I11" s="517">
        <v>13</v>
      </c>
      <c r="J11" s="999">
        <v>12</v>
      </c>
      <c r="K11" s="508">
        <v>18</v>
      </c>
      <c r="L11" s="325">
        <v>17</v>
      </c>
      <c r="M11" s="508">
        <v>3</v>
      </c>
      <c r="N11" s="325">
        <v>3</v>
      </c>
      <c r="O11" s="508"/>
      <c r="P11" s="325"/>
      <c r="Q11" s="508"/>
      <c r="R11" s="325"/>
      <c r="S11" s="472"/>
      <c r="T11" s="300"/>
      <c r="U11" s="292">
        <f t="shared" si="0"/>
        <v>34</v>
      </c>
      <c r="V11" s="470">
        <f t="shared" si="1"/>
        <v>32</v>
      </c>
      <c r="W11" s="998">
        <f t="shared" si="2"/>
        <v>0.9411764705882353</v>
      </c>
    </row>
    <row r="12" spans="1:23" ht="20.25">
      <c r="A12" s="61">
        <v>17</v>
      </c>
      <c r="B12" s="990" t="s">
        <v>89</v>
      </c>
      <c r="C12" s="517"/>
      <c r="D12" s="999"/>
      <c r="E12" s="517">
        <v>0</v>
      </c>
      <c r="F12" s="999">
        <v>0</v>
      </c>
      <c r="G12" s="517">
        <v>10</v>
      </c>
      <c r="H12" s="999">
        <v>9</v>
      </c>
      <c r="I12" s="517">
        <v>13</v>
      </c>
      <c r="J12" s="999">
        <v>7</v>
      </c>
      <c r="K12" s="508">
        <v>0</v>
      </c>
      <c r="L12" s="325">
        <v>0</v>
      </c>
      <c r="M12" s="508">
        <v>0</v>
      </c>
      <c r="N12" s="325">
        <v>0</v>
      </c>
      <c r="O12" s="508"/>
      <c r="P12" s="325"/>
      <c r="Q12" s="508"/>
      <c r="R12" s="325"/>
      <c r="S12" s="472"/>
      <c r="T12" s="300"/>
      <c r="U12" s="292">
        <f t="shared" si="0"/>
        <v>23</v>
      </c>
      <c r="V12" s="470">
        <f t="shared" si="1"/>
        <v>16</v>
      </c>
      <c r="W12" s="998">
        <f t="shared" si="2"/>
        <v>0.6956521739130435</v>
      </c>
    </row>
    <row r="13" spans="1:23" ht="20.25">
      <c r="A13" s="61">
        <v>29</v>
      </c>
      <c r="B13" s="990" t="s">
        <v>44</v>
      </c>
      <c r="C13" s="517"/>
      <c r="D13" s="999"/>
      <c r="E13" s="517">
        <v>0</v>
      </c>
      <c r="F13" s="999">
        <v>0</v>
      </c>
      <c r="G13" s="517">
        <v>0</v>
      </c>
      <c r="H13" s="999">
        <v>0</v>
      </c>
      <c r="I13" s="517">
        <v>0</v>
      </c>
      <c r="J13" s="999">
        <v>0</v>
      </c>
      <c r="K13" s="508">
        <v>18</v>
      </c>
      <c r="L13" s="325">
        <v>17</v>
      </c>
      <c r="M13" s="508">
        <v>3</v>
      </c>
      <c r="N13" s="325">
        <v>3</v>
      </c>
      <c r="O13" s="508"/>
      <c r="P13" s="325"/>
      <c r="Q13" s="508"/>
      <c r="R13" s="325"/>
      <c r="S13" s="472"/>
      <c r="T13" s="300"/>
      <c r="U13" s="292">
        <f t="shared" si="0"/>
        <v>21</v>
      </c>
      <c r="V13" s="470">
        <f t="shared" si="1"/>
        <v>20</v>
      </c>
      <c r="W13" s="998">
        <f t="shared" si="2"/>
        <v>0.9523809523809523</v>
      </c>
    </row>
    <row r="14" spans="1:23" ht="20.25">
      <c r="A14" s="61">
        <v>7</v>
      </c>
      <c r="B14" s="990" t="s">
        <v>114</v>
      </c>
      <c r="C14" s="517"/>
      <c r="D14" s="999"/>
      <c r="E14" s="517">
        <v>0</v>
      </c>
      <c r="F14" s="999">
        <v>0</v>
      </c>
      <c r="G14" s="517">
        <v>0</v>
      </c>
      <c r="H14" s="999">
        <v>0</v>
      </c>
      <c r="I14" s="517">
        <v>13</v>
      </c>
      <c r="J14" s="999">
        <v>3</v>
      </c>
      <c r="K14" s="508">
        <v>18</v>
      </c>
      <c r="L14" s="325">
        <v>2</v>
      </c>
      <c r="M14" s="508">
        <v>0</v>
      </c>
      <c r="N14" s="325">
        <v>0</v>
      </c>
      <c r="O14" s="508"/>
      <c r="P14" s="325"/>
      <c r="Q14" s="508"/>
      <c r="R14" s="325"/>
      <c r="S14" s="472"/>
      <c r="T14" s="300"/>
      <c r="U14" s="292">
        <f t="shared" si="0"/>
        <v>31</v>
      </c>
      <c r="V14" s="470">
        <f t="shared" si="1"/>
        <v>5</v>
      </c>
      <c r="W14" s="998">
        <f t="shared" si="2"/>
        <v>0.16129032258064516</v>
      </c>
    </row>
    <row r="15" spans="1:23" ht="20.25">
      <c r="A15" s="61">
        <v>23</v>
      </c>
      <c r="B15" s="990" t="s">
        <v>68</v>
      </c>
      <c r="C15" s="517"/>
      <c r="D15" s="999"/>
      <c r="E15" s="517">
        <v>0</v>
      </c>
      <c r="F15" s="999">
        <v>0</v>
      </c>
      <c r="G15" s="517">
        <v>0</v>
      </c>
      <c r="H15" s="999">
        <v>0</v>
      </c>
      <c r="I15" s="517">
        <v>13</v>
      </c>
      <c r="J15" s="999">
        <v>11</v>
      </c>
      <c r="K15" s="508">
        <v>18</v>
      </c>
      <c r="L15" s="325">
        <v>17</v>
      </c>
      <c r="M15" s="508">
        <v>3</v>
      </c>
      <c r="N15" s="325">
        <v>3</v>
      </c>
      <c r="O15" s="508"/>
      <c r="P15" s="325"/>
      <c r="Q15" s="508"/>
      <c r="R15" s="325"/>
      <c r="S15" s="472"/>
      <c r="T15" s="300"/>
      <c r="U15" s="292">
        <f t="shared" si="0"/>
        <v>34</v>
      </c>
      <c r="V15" s="470">
        <f t="shared" si="1"/>
        <v>31</v>
      </c>
      <c r="W15" s="998">
        <f t="shared" si="2"/>
        <v>0.9117647058823529</v>
      </c>
    </row>
    <row r="16" spans="1:23" ht="20.25">
      <c r="A16" s="61">
        <v>5</v>
      </c>
      <c r="B16" s="990" t="s">
        <v>6</v>
      </c>
      <c r="C16" s="517"/>
      <c r="D16" s="999"/>
      <c r="E16" s="517">
        <v>0</v>
      </c>
      <c r="F16" s="999">
        <v>0</v>
      </c>
      <c r="G16" s="517">
        <v>10</v>
      </c>
      <c r="H16" s="999">
        <v>10</v>
      </c>
      <c r="I16" s="517">
        <v>13</v>
      </c>
      <c r="J16" s="999">
        <v>12</v>
      </c>
      <c r="K16" s="508">
        <v>18</v>
      </c>
      <c r="L16" s="325">
        <v>18</v>
      </c>
      <c r="M16" s="508">
        <v>3</v>
      </c>
      <c r="N16" s="325">
        <v>3</v>
      </c>
      <c r="O16" s="508"/>
      <c r="P16" s="325"/>
      <c r="Q16" s="508"/>
      <c r="R16" s="325"/>
      <c r="S16" s="472"/>
      <c r="T16" s="300"/>
      <c r="U16" s="292">
        <f t="shared" si="0"/>
        <v>44</v>
      </c>
      <c r="V16" s="470">
        <f t="shared" si="1"/>
        <v>43</v>
      </c>
      <c r="W16" s="998">
        <f t="shared" si="2"/>
        <v>0.9772727272727273</v>
      </c>
    </row>
    <row r="17" spans="1:23" ht="20.25">
      <c r="A17" s="61">
        <v>15</v>
      </c>
      <c r="B17" s="990" t="s">
        <v>202</v>
      </c>
      <c r="C17" s="517"/>
      <c r="D17" s="999"/>
      <c r="E17" s="517">
        <v>0</v>
      </c>
      <c r="F17" s="999">
        <v>0</v>
      </c>
      <c r="G17" s="517">
        <v>10</v>
      </c>
      <c r="H17" s="999">
        <v>1</v>
      </c>
      <c r="I17" s="517">
        <v>13</v>
      </c>
      <c r="J17" s="999">
        <v>5</v>
      </c>
      <c r="K17" s="508">
        <v>0</v>
      </c>
      <c r="L17" s="325">
        <v>0</v>
      </c>
      <c r="M17" s="508">
        <v>0</v>
      </c>
      <c r="N17" s="325">
        <v>0</v>
      </c>
      <c r="O17" s="508"/>
      <c r="P17" s="325"/>
      <c r="Q17" s="508"/>
      <c r="R17" s="325"/>
      <c r="S17" s="472"/>
      <c r="T17" s="300"/>
      <c r="U17" s="292">
        <f t="shared" si="0"/>
        <v>23</v>
      </c>
      <c r="V17" s="470">
        <f t="shared" si="1"/>
        <v>6</v>
      </c>
      <c r="W17" s="998">
        <f t="shared" si="2"/>
        <v>0.2608695652173913</v>
      </c>
    </row>
    <row r="18" spans="1:23" ht="20.25">
      <c r="A18" s="61">
        <v>27</v>
      </c>
      <c r="B18" s="990" t="s">
        <v>85</v>
      </c>
      <c r="C18" s="517"/>
      <c r="D18" s="999"/>
      <c r="E18" s="517">
        <v>0</v>
      </c>
      <c r="F18" s="999">
        <v>0</v>
      </c>
      <c r="G18" s="517">
        <v>0</v>
      </c>
      <c r="H18" s="999">
        <v>0</v>
      </c>
      <c r="I18" s="517">
        <v>13</v>
      </c>
      <c r="J18" s="999">
        <v>9</v>
      </c>
      <c r="K18" s="508">
        <v>18</v>
      </c>
      <c r="L18" s="325">
        <v>12</v>
      </c>
      <c r="M18" s="508">
        <v>3</v>
      </c>
      <c r="N18" s="325">
        <v>2</v>
      </c>
      <c r="O18" s="508"/>
      <c r="P18" s="325"/>
      <c r="Q18" s="508"/>
      <c r="R18" s="325"/>
      <c r="S18" s="472"/>
      <c r="T18" s="300"/>
      <c r="U18" s="292">
        <f t="shared" si="0"/>
        <v>34</v>
      </c>
      <c r="V18" s="470">
        <f t="shared" si="1"/>
        <v>23</v>
      </c>
      <c r="W18" s="998">
        <f t="shared" si="2"/>
        <v>0.6764705882352942</v>
      </c>
    </row>
    <row r="19" spans="1:23" ht="20.25">
      <c r="A19" s="61">
        <v>8</v>
      </c>
      <c r="B19" s="990" t="s">
        <v>7</v>
      </c>
      <c r="C19" s="517"/>
      <c r="D19" s="999"/>
      <c r="E19" s="517">
        <v>0</v>
      </c>
      <c r="F19" s="999">
        <v>0</v>
      </c>
      <c r="G19" s="517">
        <v>0</v>
      </c>
      <c r="H19" s="999">
        <v>0</v>
      </c>
      <c r="I19" s="517">
        <v>0</v>
      </c>
      <c r="J19" s="999">
        <v>0</v>
      </c>
      <c r="K19" s="508">
        <v>18</v>
      </c>
      <c r="L19" s="325">
        <v>18</v>
      </c>
      <c r="M19" s="508">
        <v>3</v>
      </c>
      <c r="N19" s="325">
        <v>3</v>
      </c>
      <c r="O19" s="508"/>
      <c r="P19" s="325"/>
      <c r="Q19" s="508"/>
      <c r="R19" s="325"/>
      <c r="S19" s="472"/>
      <c r="T19" s="300"/>
      <c r="U19" s="292">
        <f t="shared" si="0"/>
        <v>21</v>
      </c>
      <c r="V19" s="470">
        <f t="shared" si="1"/>
        <v>21</v>
      </c>
      <c r="W19" s="998">
        <f t="shared" si="2"/>
        <v>1</v>
      </c>
    </row>
    <row r="20" spans="1:23" ht="20.25">
      <c r="A20" s="61">
        <v>20</v>
      </c>
      <c r="B20" s="990" t="s">
        <v>29</v>
      </c>
      <c r="C20" s="517"/>
      <c r="D20" s="999"/>
      <c r="E20" s="517">
        <v>14</v>
      </c>
      <c r="F20" s="999">
        <v>14</v>
      </c>
      <c r="G20" s="517">
        <v>10</v>
      </c>
      <c r="H20" s="999">
        <v>10</v>
      </c>
      <c r="I20" s="517">
        <v>13</v>
      </c>
      <c r="J20" s="999">
        <v>12</v>
      </c>
      <c r="K20" s="508">
        <v>18</v>
      </c>
      <c r="L20" s="325">
        <v>18</v>
      </c>
      <c r="M20" s="508">
        <v>3</v>
      </c>
      <c r="N20" s="325">
        <v>2</v>
      </c>
      <c r="O20" s="508"/>
      <c r="P20" s="325"/>
      <c r="Q20" s="508"/>
      <c r="R20" s="325"/>
      <c r="S20" s="472"/>
      <c r="T20" s="300"/>
      <c r="U20" s="292">
        <f t="shared" si="0"/>
        <v>58</v>
      </c>
      <c r="V20" s="470">
        <f t="shared" si="1"/>
        <v>56</v>
      </c>
      <c r="W20" s="998">
        <f t="shared" si="2"/>
        <v>0.9655172413793104</v>
      </c>
    </row>
    <row r="21" spans="1:23" ht="20.25">
      <c r="A21" s="61">
        <v>41</v>
      </c>
      <c r="B21" s="990" t="s">
        <v>8</v>
      </c>
      <c r="C21" s="517"/>
      <c r="D21" s="999"/>
      <c r="E21" s="517">
        <v>0</v>
      </c>
      <c r="F21" s="999">
        <v>0</v>
      </c>
      <c r="G21" s="517">
        <v>0</v>
      </c>
      <c r="H21" s="999">
        <v>0</v>
      </c>
      <c r="I21" s="517">
        <v>13</v>
      </c>
      <c r="J21" s="999">
        <v>8</v>
      </c>
      <c r="K21" s="508">
        <v>18</v>
      </c>
      <c r="L21" s="325">
        <v>16</v>
      </c>
      <c r="M21" s="508">
        <v>3</v>
      </c>
      <c r="N21" s="325">
        <v>3</v>
      </c>
      <c r="O21" s="508"/>
      <c r="P21" s="325"/>
      <c r="Q21" s="508"/>
      <c r="R21" s="325"/>
      <c r="S21" s="472"/>
      <c r="T21" s="300"/>
      <c r="U21" s="292">
        <f t="shared" si="0"/>
        <v>34</v>
      </c>
      <c r="V21" s="470">
        <f t="shared" si="1"/>
        <v>27</v>
      </c>
      <c r="W21" s="998">
        <f t="shared" si="2"/>
        <v>0.7941176470588235</v>
      </c>
    </row>
    <row r="22" spans="1:23" ht="20.25">
      <c r="A22" s="61">
        <v>72</v>
      </c>
      <c r="B22" s="990" t="s">
        <v>30</v>
      </c>
      <c r="C22" s="517"/>
      <c r="D22" s="999"/>
      <c r="E22" s="517">
        <v>14</v>
      </c>
      <c r="F22" s="999">
        <v>13</v>
      </c>
      <c r="G22" s="517">
        <v>10</v>
      </c>
      <c r="H22" s="999">
        <v>7</v>
      </c>
      <c r="I22" s="517">
        <v>13</v>
      </c>
      <c r="J22" s="999">
        <v>11</v>
      </c>
      <c r="K22" s="508">
        <v>0</v>
      </c>
      <c r="L22" s="325">
        <v>0</v>
      </c>
      <c r="M22" s="508">
        <v>0</v>
      </c>
      <c r="N22" s="325">
        <v>0</v>
      </c>
      <c r="O22" s="508"/>
      <c r="P22" s="325"/>
      <c r="Q22" s="508"/>
      <c r="R22" s="325"/>
      <c r="S22" s="472"/>
      <c r="T22" s="300"/>
      <c r="U22" s="292">
        <f t="shared" si="0"/>
        <v>37</v>
      </c>
      <c r="V22" s="470">
        <f t="shared" si="1"/>
        <v>31</v>
      </c>
      <c r="W22" s="998">
        <f t="shared" si="2"/>
        <v>0.8378378378378378</v>
      </c>
    </row>
    <row r="23" spans="1:23" ht="20.25">
      <c r="A23" s="61">
        <v>16</v>
      </c>
      <c r="B23" s="990" t="s">
        <v>46</v>
      </c>
      <c r="C23" s="517"/>
      <c r="D23" s="999"/>
      <c r="E23" s="517">
        <v>14</v>
      </c>
      <c r="F23" s="999">
        <v>12</v>
      </c>
      <c r="G23" s="517">
        <v>10</v>
      </c>
      <c r="H23" s="999">
        <v>6</v>
      </c>
      <c r="I23" s="517">
        <v>13</v>
      </c>
      <c r="J23" s="999">
        <v>5</v>
      </c>
      <c r="K23" s="508">
        <v>0</v>
      </c>
      <c r="L23" s="325">
        <v>0</v>
      </c>
      <c r="M23" s="508">
        <v>0</v>
      </c>
      <c r="N23" s="325">
        <v>0</v>
      </c>
      <c r="O23" s="508"/>
      <c r="P23" s="325"/>
      <c r="Q23" s="508"/>
      <c r="R23" s="325"/>
      <c r="S23" s="472"/>
      <c r="T23" s="300"/>
      <c r="U23" s="292">
        <f t="shared" si="0"/>
        <v>37</v>
      </c>
      <c r="V23" s="470">
        <f t="shared" si="1"/>
        <v>23</v>
      </c>
      <c r="W23" s="998">
        <f t="shared" si="2"/>
        <v>0.6216216216216216</v>
      </c>
    </row>
    <row r="24" spans="1:23" ht="20.25">
      <c r="A24" s="100">
        <v>18</v>
      </c>
      <c r="B24" s="1000" t="s">
        <v>32</v>
      </c>
      <c r="C24" s="517"/>
      <c r="D24" s="999"/>
      <c r="E24" s="517">
        <v>14</v>
      </c>
      <c r="F24" s="999">
        <v>11</v>
      </c>
      <c r="G24" s="517">
        <v>10</v>
      </c>
      <c r="H24" s="999">
        <v>10</v>
      </c>
      <c r="I24" s="517">
        <v>10</v>
      </c>
      <c r="J24" s="999">
        <v>13</v>
      </c>
      <c r="K24" s="508">
        <v>18</v>
      </c>
      <c r="L24" s="325">
        <v>17</v>
      </c>
      <c r="M24" s="508">
        <v>3</v>
      </c>
      <c r="N24" s="325">
        <v>2</v>
      </c>
      <c r="O24" s="508"/>
      <c r="P24" s="325"/>
      <c r="Q24" s="508"/>
      <c r="R24" s="325"/>
      <c r="S24" s="472"/>
      <c r="T24" s="300"/>
      <c r="U24" s="292">
        <f t="shared" si="0"/>
        <v>55</v>
      </c>
      <c r="V24" s="470">
        <f t="shared" si="1"/>
        <v>53</v>
      </c>
      <c r="W24" s="998">
        <f t="shared" si="2"/>
        <v>0.9636363636363636</v>
      </c>
    </row>
    <row r="25" spans="1:23" ht="21" thickBot="1">
      <c r="A25" s="114">
        <v>10</v>
      </c>
      <c r="B25" s="1001" t="s">
        <v>9</v>
      </c>
      <c r="C25" s="1002"/>
      <c r="D25" s="1003"/>
      <c r="E25" s="1002">
        <v>0</v>
      </c>
      <c r="F25" s="1003">
        <v>0</v>
      </c>
      <c r="G25" s="1002">
        <v>0</v>
      </c>
      <c r="H25" s="1003">
        <v>0</v>
      </c>
      <c r="I25" s="1002">
        <v>13</v>
      </c>
      <c r="J25" s="1003">
        <v>5</v>
      </c>
      <c r="K25" s="1004">
        <v>18</v>
      </c>
      <c r="L25" s="329">
        <v>9</v>
      </c>
      <c r="M25" s="1004">
        <v>3</v>
      </c>
      <c r="N25" s="329">
        <v>2</v>
      </c>
      <c r="O25" s="1004"/>
      <c r="P25" s="329"/>
      <c r="Q25" s="1004"/>
      <c r="R25" s="329"/>
      <c r="S25" s="330"/>
      <c r="T25" s="308"/>
      <c r="U25" s="306">
        <f t="shared" si="0"/>
        <v>34</v>
      </c>
      <c r="V25" s="461">
        <f t="shared" si="1"/>
        <v>16</v>
      </c>
      <c r="W25" s="1005">
        <f t="shared" si="2"/>
        <v>0.47058823529411764</v>
      </c>
    </row>
    <row r="26" spans="1:23" ht="20.25">
      <c r="A26" s="1006">
        <v>46</v>
      </c>
      <c r="B26" s="1000" t="s">
        <v>125</v>
      </c>
      <c r="C26" s="529">
        <v>12</v>
      </c>
      <c r="D26" s="997">
        <v>7</v>
      </c>
      <c r="E26" s="529">
        <v>14</v>
      </c>
      <c r="F26" s="997">
        <v>1</v>
      </c>
      <c r="G26" s="503"/>
      <c r="H26" s="321"/>
      <c r="I26" s="503"/>
      <c r="J26" s="321"/>
      <c r="K26" s="503"/>
      <c r="L26" s="321"/>
      <c r="M26" s="503"/>
      <c r="N26" s="321"/>
      <c r="O26" s="503"/>
      <c r="P26" s="321"/>
      <c r="Q26" s="503"/>
      <c r="R26" s="321"/>
      <c r="S26" s="465"/>
      <c r="T26" s="294"/>
      <c r="U26" s="292">
        <f t="shared" si="0"/>
        <v>26</v>
      </c>
      <c r="V26" s="470">
        <f t="shared" si="1"/>
        <v>8</v>
      </c>
      <c r="W26" s="1007">
        <f t="shared" si="2"/>
        <v>0.3076923076923077</v>
      </c>
    </row>
    <row r="27" spans="1:23" ht="20.25">
      <c r="A27" s="61">
        <v>98</v>
      </c>
      <c r="B27" s="990" t="s">
        <v>21</v>
      </c>
      <c r="C27" s="517">
        <v>12</v>
      </c>
      <c r="D27" s="999">
        <v>11</v>
      </c>
      <c r="E27" s="517">
        <v>0</v>
      </c>
      <c r="F27" s="999">
        <v>0</v>
      </c>
      <c r="G27" s="508"/>
      <c r="H27" s="325"/>
      <c r="I27" s="508"/>
      <c r="J27" s="325"/>
      <c r="K27" s="508"/>
      <c r="L27" s="325"/>
      <c r="M27" s="508"/>
      <c r="N27" s="325"/>
      <c r="O27" s="508"/>
      <c r="P27" s="325"/>
      <c r="Q27" s="508"/>
      <c r="R27" s="325"/>
      <c r="S27" s="472"/>
      <c r="T27" s="300"/>
      <c r="U27" s="292">
        <f t="shared" si="0"/>
        <v>12</v>
      </c>
      <c r="V27" s="470">
        <f t="shared" si="1"/>
        <v>11</v>
      </c>
      <c r="W27" s="998">
        <f t="shared" si="2"/>
        <v>0.9166666666666666</v>
      </c>
    </row>
    <row r="28" spans="1:23" ht="20.25">
      <c r="A28" s="133">
        <v>40</v>
      </c>
      <c r="B28" s="1008" t="s">
        <v>22</v>
      </c>
      <c r="C28" s="517">
        <v>12</v>
      </c>
      <c r="D28" s="999">
        <v>12</v>
      </c>
      <c r="E28" s="517">
        <v>0</v>
      </c>
      <c r="F28" s="999">
        <v>0</v>
      </c>
      <c r="G28" s="508"/>
      <c r="H28" s="325"/>
      <c r="I28" s="508"/>
      <c r="J28" s="325"/>
      <c r="K28" s="508"/>
      <c r="L28" s="325"/>
      <c r="M28" s="508"/>
      <c r="N28" s="325"/>
      <c r="O28" s="508"/>
      <c r="P28" s="325"/>
      <c r="Q28" s="508"/>
      <c r="R28" s="325"/>
      <c r="S28" s="472"/>
      <c r="T28" s="300"/>
      <c r="U28" s="292">
        <f t="shared" si="0"/>
        <v>12</v>
      </c>
      <c r="V28" s="470">
        <f t="shared" si="1"/>
        <v>12</v>
      </c>
      <c r="W28" s="998">
        <f t="shared" si="2"/>
        <v>1</v>
      </c>
    </row>
    <row r="29" spans="1:23" ht="20.25">
      <c r="A29" s="181">
        <v>93</v>
      </c>
      <c r="B29" s="990" t="s">
        <v>95</v>
      </c>
      <c r="C29" s="517">
        <v>12</v>
      </c>
      <c r="D29" s="999">
        <v>7</v>
      </c>
      <c r="E29" s="517">
        <v>14</v>
      </c>
      <c r="F29" s="999">
        <v>3</v>
      </c>
      <c r="G29" s="508"/>
      <c r="H29" s="325"/>
      <c r="I29" s="508"/>
      <c r="J29" s="325"/>
      <c r="K29" s="508"/>
      <c r="L29" s="325"/>
      <c r="M29" s="508"/>
      <c r="N29" s="325"/>
      <c r="O29" s="508"/>
      <c r="P29" s="325"/>
      <c r="Q29" s="508"/>
      <c r="R29" s="325"/>
      <c r="S29" s="472"/>
      <c r="T29" s="300"/>
      <c r="U29" s="292">
        <f t="shared" si="0"/>
        <v>26</v>
      </c>
      <c r="V29" s="470">
        <f t="shared" si="1"/>
        <v>10</v>
      </c>
      <c r="W29" s="998">
        <f t="shared" si="2"/>
        <v>0.38461538461538464</v>
      </c>
    </row>
    <row r="30" spans="1:23" ht="20.25">
      <c r="A30" s="181">
        <v>56</v>
      </c>
      <c r="B30" s="990" t="s">
        <v>115</v>
      </c>
      <c r="C30" s="517">
        <v>12</v>
      </c>
      <c r="D30" s="999">
        <v>11</v>
      </c>
      <c r="E30" s="517">
        <v>14</v>
      </c>
      <c r="F30" s="999">
        <v>9</v>
      </c>
      <c r="G30" s="517">
        <v>10</v>
      </c>
      <c r="H30" s="999">
        <v>8</v>
      </c>
      <c r="I30" s="508"/>
      <c r="J30" s="325"/>
      <c r="K30" s="508"/>
      <c r="L30" s="325"/>
      <c r="M30" s="508"/>
      <c r="N30" s="325"/>
      <c r="O30" s="508"/>
      <c r="P30" s="325"/>
      <c r="Q30" s="508"/>
      <c r="R30" s="325"/>
      <c r="S30" s="472"/>
      <c r="T30" s="300"/>
      <c r="U30" s="292">
        <f t="shared" si="0"/>
        <v>36</v>
      </c>
      <c r="V30" s="470">
        <f t="shared" si="1"/>
        <v>28</v>
      </c>
      <c r="W30" s="998">
        <f t="shared" si="2"/>
        <v>0.7777777777777778</v>
      </c>
    </row>
    <row r="31" spans="1:23" ht="20.25">
      <c r="A31" s="177">
        <v>26</v>
      </c>
      <c r="B31" s="1008" t="s">
        <v>71</v>
      </c>
      <c r="C31" s="517">
        <v>12</v>
      </c>
      <c r="D31" s="999">
        <v>12</v>
      </c>
      <c r="E31" s="517">
        <v>14</v>
      </c>
      <c r="F31" s="999">
        <v>3</v>
      </c>
      <c r="G31" s="508"/>
      <c r="H31" s="325"/>
      <c r="I31" s="508"/>
      <c r="J31" s="325"/>
      <c r="K31" s="508"/>
      <c r="L31" s="325"/>
      <c r="M31" s="508"/>
      <c r="N31" s="325"/>
      <c r="O31" s="508"/>
      <c r="P31" s="325"/>
      <c r="Q31" s="508"/>
      <c r="R31" s="325"/>
      <c r="S31" s="472"/>
      <c r="T31" s="300"/>
      <c r="U31" s="292">
        <f t="shared" si="0"/>
        <v>26</v>
      </c>
      <c r="V31" s="470">
        <f t="shared" si="1"/>
        <v>15</v>
      </c>
      <c r="W31" s="998">
        <f t="shared" si="2"/>
        <v>0.5769230769230769</v>
      </c>
    </row>
    <row r="32" spans="1:23" ht="20.25">
      <c r="A32" s="177">
        <v>3</v>
      </c>
      <c r="B32" s="1008" t="s">
        <v>98</v>
      </c>
      <c r="C32" s="517">
        <v>12</v>
      </c>
      <c r="D32" s="999">
        <v>6</v>
      </c>
      <c r="E32" s="517">
        <v>14</v>
      </c>
      <c r="F32" s="999">
        <v>3</v>
      </c>
      <c r="G32" s="508"/>
      <c r="H32" s="325"/>
      <c r="I32" s="508"/>
      <c r="J32" s="325"/>
      <c r="K32" s="508"/>
      <c r="L32" s="325"/>
      <c r="M32" s="508"/>
      <c r="N32" s="325"/>
      <c r="O32" s="508"/>
      <c r="P32" s="325"/>
      <c r="Q32" s="508"/>
      <c r="R32" s="325"/>
      <c r="S32" s="472"/>
      <c r="T32" s="300"/>
      <c r="U32" s="292">
        <f t="shared" si="0"/>
        <v>26</v>
      </c>
      <c r="V32" s="470">
        <f t="shared" si="1"/>
        <v>9</v>
      </c>
      <c r="W32" s="998">
        <f t="shared" si="2"/>
        <v>0.34615384615384615</v>
      </c>
    </row>
    <row r="33" spans="1:23" ht="20.25">
      <c r="A33" s="61">
        <v>2</v>
      </c>
      <c r="B33" s="990" t="s">
        <v>27</v>
      </c>
      <c r="C33" s="517">
        <v>12</v>
      </c>
      <c r="D33" s="999">
        <v>11</v>
      </c>
      <c r="E33" s="517">
        <v>7</v>
      </c>
      <c r="F33" s="999">
        <v>5</v>
      </c>
      <c r="G33" s="508"/>
      <c r="H33" s="325"/>
      <c r="I33" s="508"/>
      <c r="J33" s="325"/>
      <c r="K33" s="508"/>
      <c r="L33" s="325"/>
      <c r="M33" s="508"/>
      <c r="N33" s="325"/>
      <c r="O33" s="508"/>
      <c r="P33" s="325"/>
      <c r="Q33" s="508"/>
      <c r="R33" s="325"/>
      <c r="S33" s="472"/>
      <c r="T33" s="300"/>
      <c r="U33" s="292">
        <f t="shared" si="0"/>
        <v>19</v>
      </c>
      <c r="V33" s="470">
        <f t="shared" si="1"/>
        <v>16</v>
      </c>
      <c r="W33" s="998">
        <f t="shared" si="2"/>
        <v>0.8421052631578947</v>
      </c>
    </row>
    <row r="34" spans="1:23" ht="20.25">
      <c r="A34" s="61">
        <v>96</v>
      </c>
      <c r="B34" s="990" t="s">
        <v>42</v>
      </c>
      <c r="C34" s="517">
        <v>12</v>
      </c>
      <c r="D34" s="999">
        <v>14</v>
      </c>
      <c r="E34" s="517">
        <v>14</v>
      </c>
      <c r="F34" s="999">
        <v>8</v>
      </c>
      <c r="G34" s="517">
        <v>10</v>
      </c>
      <c r="H34" s="325">
        <v>5</v>
      </c>
      <c r="I34" s="508"/>
      <c r="J34" s="325"/>
      <c r="K34" s="508"/>
      <c r="L34" s="325"/>
      <c r="M34" s="508"/>
      <c r="N34" s="325"/>
      <c r="O34" s="508"/>
      <c r="P34" s="325"/>
      <c r="Q34" s="508"/>
      <c r="R34" s="325"/>
      <c r="S34" s="472"/>
      <c r="T34" s="300"/>
      <c r="U34" s="292">
        <f t="shared" si="0"/>
        <v>36</v>
      </c>
      <c r="V34" s="470">
        <f t="shared" si="1"/>
        <v>27</v>
      </c>
      <c r="W34" s="998">
        <f t="shared" si="2"/>
        <v>0.75</v>
      </c>
    </row>
    <row r="35" spans="1:23" ht="20.25">
      <c r="A35" s="61">
        <v>45</v>
      </c>
      <c r="B35" s="990" t="s">
        <v>72</v>
      </c>
      <c r="C35" s="517">
        <v>12</v>
      </c>
      <c r="D35" s="999">
        <v>12</v>
      </c>
      <c r="E35" s="517">
        <v>14</v>
      </c>
      <c r="F35" s="999">
        <v>12</v>
      </c>
      <c r="G35" s="517">
        <v>10</v>
      </c>
      <c r="H35" s="325">
        <v>5</v>
      </c>
      <c r="I35" s="508"/>
      <c r="J35" s="325"/>
      <c r="K35" s="508"/>
      <c r="L35" s="325"/>
      <c r="M35" s="508"/>
      <c r="N35" s="325"/>
      <c r="O35" s="508"/>
      <c r="P35" s="325"/>
      <c r="Q35" s="508"/>
      <c r="R35" s="325"/>
      <c r="S35" s="472"/>
      <c r="T35" s="300"/>
      <c r="U35" s="292">
        <f t="shared" si="0"/>
        <v>36</v>
      </c>
      <c r="V35" s="470">
        <f t="shared" si="1"/>
        <v>29</v>
      </c>
      <c r="W35" s="998">
        <f t="shared" si="2"/>
        <v>0.8055555555555556</v>
      </c>
    </row>
    <row r="36" spans="1:23" ht="20.25">
      <c r="A36" s="61">
        <v>22</v>
      </c>
      <c r="B36" s="990" t="s">
        <v>70</v>
      </c>
      <c r="C36" s="517">
        <v>12</v>
      </c>
      <c r="D36" s="999">
        <v>12</v>
      </c>
      <c r="E36" s="517">
        <v>14</v>
      </c>
      <c r="F36" s="999">
        <v>8</v>
      </c>
      <c r="G36" s="508"/>
      <c r="H36" s="325"/>
      <c r="I36" s="508"/>
      <c r="J36" s="325"/>
      <c r="K36" s="508"/>
      <c r="L36" s="325"/>
      <c r="M36" s="508"/>
      <c r="N36" s="325"/>
      <c r="O36" s="508"/>
      <c r="P36" s="325"/>
      <c r="Q36" s="508"/>
      <c r="R36" s="325"/>
      <c r="S36" s="472"/>
      <c r="T36" s="300"/>
      <c r="U36" s="292">
        <f t="shared" si="0"/>
        <v>26</v>
      </c>
      <c r="V36" s="470">
        <f t="shared" si="1"/>
        <v>20</v>
      </c>
      <c r="W36" s="998">
        <f t="shared" si="2"/>
        <v>0.7692307692307693</v>
      </c>
    </row>
    <row r="37" spans="1:23" ht="20.25">
      <c r="A37" s="190">
        <v>33</v>
      </c>
      <c r="B37" s="1009" t="s">
        <v>90</v>
      </c>
      <c r="C37" s="517">
        <v>12</v>
      </c>
      <c r="D37" s="999">
        <v>6</v>
      </c>
      <c r="E37" s="517">
        <v>14</v>
      </c>
      <c r="F37" s="999">
        <v>2</v>
      </c>
      <c r="G37" s="508"/>
      <c r="H37" s="325"/>
      <c r="I37" s="508"/>
      <c r="J37" s="325"/>
      <c r="K37" s="508"/>
      <c r="L37" s="325"/>
      <c r="M37" s="508"/>
      <c r="N37" s="325"/>
      <c r="O37" s="508"/>
      <c r="P37" s="325"/>
      <c r="Q37" s="508"/>
      <c r="R37" s="325"/>
      <c r="S37" s="472"/>
      <c r="T37" s="300"/>
      <c r="U37" s="292">
        <f t="shared" si="0"/>
        <v>26</v>
      </c>
      <c r="V37" s="470">
        <f t="shared" si="1"/>
        <v>8</v>
      </c>
      <c r="W37" s="998">
        <f t="shared" si="2"/>
        <v>0.3076923076923077</v>
      </c>
    </row>
    <row r="38" spans="1:23" ht="21" thickBot="1">
      <c r="A38" s="61">
        <v>36</v>
      </c>
      <c r="B38" s="1001" t="s">
        <v>31</v>
      </c>
      <c r="C38" s="1002">
        <v>12</v>
      </c>
      <c r="D38" s="1003">
        <v>11</v>
      </c>
      <c r="E38" s="1002">
        <v>14</v>
      </c>
      <c r="F38" s="1003">
        <v>1</v>
      </c>
      <c r="G38" s="1004"/>
      <c r="H38" s="329"/>
      <c r="I38" s="1004"/>
      <c r="J38" s="329"/>
      <c r="K38" s="1004"/>
      <c r="L38" s="329"/>
      <c r="M38" s="1004"/>
      <c r="N38" s="329"/>
      <c r="O38" s="1004"/>
      <c r="P38" s="329"/>
      <c r="Q38" s="1004"/>
      <c r="R38" s="329"/>
      <c r="S38" s="330"/>
      <c r="T38" s="308"/>
      <c r="U38" s="313">
        <f t="shared" si="0"/>
        <v>26</v>
      </c>
      <c r="V38" s="1010">
        <f t="shared" si="1"/>
        <v>12</v>
      </c>
      <c r="W38" s="1005">
        <f t="shared" si="2"/>
        <v>0.46153846153846156</v>
      </c>
    </row>
    <row r="39" spans="3:23" ht="15">
      <c r="C39" s="503"/>
      <c r="D39" s="321"/>
      <c r="E39" s="503"/>
      <c r="F39" s="321"/>
      <c r="G39" s="503"/>
      <c r="H39" s="321"/>
      <c r="I39" s="503"/>
      <c r="J39" s="321"/>
      <c r="K39" s="503"/>
      <c r="L39" s="321"/>
      <c r="M39" s="503"/>
      <c r="N39" s="321"/>
      <c r="O39" s="503"/>
      <c r="P39" s="321"/>
      <c r="Q39" s="503"/>
      <c r="R39" s="321"/>
      <c r="S39" s="465"/>
      <c r="T39" s="294"/>
      <c r="U39" s="292"/>
      <c r="V39" s="470"/>
      <c r="W39" s="1007"/>
    </row>
    <row r="40" spans="1:23" ht="20.25">
      <c r="A40" s="1011">
        <v>89</v>
      </c>
      <c r="B40" s="1012" t="s">
        <v>62</v>
      </c>
      <c r="C40" s="508"/>
      <c r="D40" s="325"/>
      <c r="E40" s="508"/>
      <c r="F40" s="325"/>
      <c r="G40" s="508"/>
      <c r="H40" s="325"/>
      <c r="I40" s="508"/>
      <c r="J40" s="325"/>
      <c r="K40" s="508"/>
      <c r="L40" s="325"/>
      <c r="M40" s="508"/>
      <c r="N40" s="325"/>
      <c r="O40" s="508">
        <v>8</v>
      </c>
      <c r="P40" s="325">
        <v>8</v>
      </c>
      <c r="Q40" s="508">
        <v>18</v>
      </c>
      <c r="R40" s="325">
        <v>16</v>
      </c>
      <c r="S40" s="517">
        <v>3</v>
      </c>
      <c r="T40" s="999">
        <v>1</v>
      </c>
      <c r="U40" s="292">
        <f aca="true" t="shared" si="3" ref="U40:U53">C40+E40+G40+I40+K40+M40+O40+Q40+S40</f>
        <v>29</v>
      </c>
      <c r="V40" s="470">
        <f aca="true" t="shared" si="4" ref="V40:V53">D40+F40+H40+J40+L40+N40+P40+R40+T40</f>
        <v>25</v>
      </c>
      <c r="W40" s="998">
        <f aca="true" t="shared" si="5" ref="W40:W53">V40/U40</f>
        <v>0.8620689655172413</v>
      </c>
    </row>
    <row r="41" spans="1:23" ht="20.25">
      <c r="A41" s="181">
        <v>9</v>
      </c>
      <c r="B41" s="1013" t="s">
        <v>127</v>
      </c>
      <c r="C41" s="508"/>
      <c r="D41" s="325"/>
      <c r="E41" s="508"/>
      <c r="F41" s="325"/>
      <c r="G41" s="508"/>
      <c r="H41" s="325"/>
      <c r="I41" s="508"/>
      <c r="J41" s="325"/>
      <c r="K41" s="508"/>
      <c r="L41" s="325"/>
      <c r="M41" s="508"/>
      <c r="N41" s="325"/>
      <c r="O41" s="508">
        <v>8</v>
      </c>
      <c r="P41" s="325">
        <v>2</v>
      </c>
      <c r="Q41" s="508">
        <v>18</v>
      </c>
      <c r="R41" s="325">
        <v>3</v>
      </c>
      <c r="S41" s="517">
        <v>0</v>
      </c>
      <c r="T41" s="999">
        <v>0</v>
      </c>
      <c r="U41" s="292">
        <f t="shared" si="3"/>
        <v>26</v>
      </c>
      <c r="V41" s="470">
        <f t="shared" si="4"/>
        <v>5</v>
      </c>
      <c r="W41" s="998">
        <f t="shared" si="5"/>
        <v>0.19230769230769232</v>
      </c>
    </row>
    <row r="42" spans="1:23" ht="20.25">
      <c r="A42" s="177">
        <v>3</v>
      </c>
      <c r="B42" s="1014" t="s">
        <v>117</v>
      </c>
      <c r="C42" s="508"/>
      <c r="D42" s="325"/>
      <c r="E42" s="508"/>
      <c r="F42" s="325"/>
      <c r="G42" s="508"/>
      <c r="H42" s="325"/>
      <c r="I42" s="508"/>
      <c r="J42" s="325"/>
      <c r="K42" s="508"/>
      <c r="L42" s="325"/>
      <c r="M42" s="508"/>
      <c r="N42" s="325"/>
      <c r="O42" s="508">
        <v>8</v>
      </c>
      <c r="P42" s="325">
        <v>6</v>
      </c>
      <c r="Q42" s="508">
        <v>18</v>
      </c>
      <c r="R42" s="325">
        <v>16</v>
      </c>
      <c r="S42" s="517">
        <v>3</v>
      </c>
      <c r="T42" s="999">
        <v>2</v>
      </c>
      <c r="U42" s="292">
        <f t="shared" si="3"/>
        <v>29</v>
      </c>
      <c r="V42" s="470">
        <f t="shared" si="4"/>
        <v>24</v>
      </c>
      <c r="W42" s="998">
        <f t="shared" si="5"/>
        <v>0.8275862068965517</v>
      </c>
    </row>
    <row r="43" spans="1:23" ht="20.25">
      <c r="A43" s="181">
        <v>4</v>
      </c>
      <c r="B43" s="1013" t="s">
        <v>18</v>
      </c>
      <c r="C43" s="508"/>
      <c r="D43" s="325"/>
      <c r="E43" s="508"/>
      <c r="F43" s="325"/>
      <c r="G43" s="508"/>
      <c r="H43" s="325"/>
      <c r="I43" s="508"/>
      <c r="J43" s="325"/>
      <c r="K43" s="508"/>
      <c r="L43" s="325"/>
      <c r="M43" s="508"/>
      <c r="N43" s="325"/>
      <c r="O43" s="508">
        <v>8</v>
      </c>
      <c r="P43" s="325">
        <v>8</v>
      </c>
      <c r="Q43" s="508">
        <v>18</v>
      </c>
      <c r="R43" s="325">
        <v>18</v>
      </c>
      <c r="S43" s="517">
        <v>3</v>
      </c>
      <c r="T43" s="999">
        <v>3</v>
      </c>
      <c r="U43" s="292">
        <f t="shared" si="3"/>
        <v>29</v>
      </c>
      <c r="V43" s="470">
        <f t="shared" si="4"/>
        <v>29</v>
      </c>
      <c r="W43" s="998">
        <f t="shared" si="5"/>
        <v>1</v>
      </c>
    </row>
    <row r="44" spans="1:23" ht="20.25">
      <c r="A44" s="181">
        <v>45</v>
      </c>
      <c r="B44" s="1013" t="s">
        <v>17</v>
      </c>
      <c r="C44" s="508"/>
      <c r="D44" s="325"/>
      <c r="E44" s="508"/>
      <c r="F44" s="325"/>
      <c r="G44" s="508"/>
      <c r="H44" s="325"/>
      <c r="I44" s="508"/>
      <c r="J44" s="325"/>
      <c r="K44" s="508"/>
      <c r="L44" s="325"/>
      <c r="M44" s="508"/>
      <c r="N44" s="325"/>
      <c r="O44" s="508">
        <v>8</v>
      </c>
      <c r="P44" s="325">
        <v>8</v>
      </c>
      <c r="Q44" s="508">
        <v>18</v>
      </c>
      <c r="R44" s="325">
        <v>18</v>
      </c>
      <c r="S44" s="517">
        <v>3</v>
      </c>
      <c r="T44" s="999">
        <v>3</v>
      </c>
      <c r="U44" s="292">
        <f t="shared" si="3"/>
        <v>29</v>
      </c>
      <c r="V44" s="470">
        <f t="shared" si="4"/>
        <v>29</v>
      </c>
      <c r="W44" s="998">
        <f t="shared" si="5"/>
        <v>1</v>
      </c>
    </row>
    <row r="45" spans="1:23" ht="20.25">
      <c r="A45" s="181">
        <v>98</v>
      </c>
      <c r="B45" s="1013" t="s">
        <v>74</v>
      </c>
      <c r="C45" s="508"/>
      <c r="D45" s="325"/>
      <c r="E45" s="508"/>
      <c r="F45" s="325"/>
      <c r="G45" s="508"/>
      <c r="H45" s="325"/>
      <c r="I45" s="508"/>
      <c r="J45" s="325"/>
      <c r="K45" s="508"/>
      <c r="L45" s="325"/>
      <c r="M45" s="508"/>
      <c r="N45" s="325"/>
      <c r="O45" s="508">
        <v>8</v>
      </c>
      <c r="P45" s="325">
        <v>7</v>
      </c>
      <c r="Q45" s="508">
        <v>18</v>
      </c>
      <c r="R45" s="325">
        <v>16</v>
      </c>
      <c r="S45" s="517">
        <v>3</v>
      </c>
      <c r="T45" s="999">
        <v>3</v>
      </c>
      <c r="U45" s="292">
        <f t="shared" si="3"/>
        <v>29</v>
      </c>
      <c r="V45" s="470">
        <f t="shared" si="4"/>
        <v>26</v>
      </c>
      <c r="W45" s="998">
        <f t="shared" si="5"/>
        <v>0.896551724137931</v>
      </c>
    </row>
    <row r="46" spans="1:23" ht="20.25">
      <c r="A46" s="181">
        <v>16</v>
      </c>
      <c r="B46" s="1013" t="s">
        <v>59</v>
      </c>
      <c r="C46" s="508"/>
      <c r="D46" s="325"/>
      <c r="E46" s="508"/>
      <c r="F46" s="325"/>
      <c r="G46" s="508"/>
      <c r="H46" s="325"/>
      <c r="I46" s="508"/>
      <c r="J46" s="325"/>
      <c r="K46" s="508"/>
      <c r="L46" s="325"/>
      <c r="M46" s="508"/>
      <c r="N46" s="325"/>
      <c r="O46" s="508">
        <v>8</v>
      </c>
      <c r="P46" s="325">
        <v>6</v>
      </c>
      <c r="Q46" s="508">
        <v>18</v>
      </c>
      <c r="R46" s="325">
        <v>16</v>
      </c>
      <c r="S46" s="517">
        <v>3</v>
      </c>
      <c r="T46" s="999">
        <v>3</v>
      </c>
      <c r="U46" s="292">
        <f t="shared" si="3"/>
        <v>29</v>
      </c>
      <c r="V46" s="470">
        <f t="shared" si="4"/>
        <v>25</v>
      </c>
      <c r="W46" s="998">
        <f t="shared" si="5"/>
        <v>0.8620689655172413</v>
      </c>
    </row>
    <row r="47" spans="1:23" ht="20.25">
      <c r="A47" s="181">
        <v>15</v>
      </c>
      <c r="B47" s="1013" t="s">
        <v>16</v>
      </c>
      <c r="C47" s="508"/>
      <c r="D47" s="325"/>
      <c r="E47" s="508"/>
      <c r="F47" s="325"/>
      <c r="G47" s="508"/>
      <c r="H47" s="325"/>
      <c r="I47" s="508"/>
      <c r="J47" s="325"/>
      <c r="K47" s="508"/>
      <c r="L47" s="325"/>
      <c r="M47" s="508"/>
      <c r="N47" s="325"/>
      <c r="O47" s="508">
        <v>0</v>
      </c>
      <c r="P47" s="325">
        <v>0</v>
      </c>
      <c r="Q47" s="508">
        <v>18</v>
      </c>
      <c r="R47" s="325">
        <v>18</v>
      </c>
      <c r="S47" s="517">
        <v>3</v>
      </c>
      <c r="T47" s="999">
        <v>3</v>
      </c>
      <c r="U47" s="292">
        <f t="shared" si="3"/>
        <v>21</v>
      </c>
      <c r="V47" s="470">
        <f t="shared" si="4"/>
        <v>21</v>
      </c>
      <c r="W47" s="998">
        <f t="shared" si="5"/>
        <v>1</v>
      </c>
    </row>
    <row r="48" spans="1:23" ht="20.25">
      <c r="A48" s="181">
        <v>94</v>
      </c>
      <c r="B48" s="1013" t="s">
        <v>63</v>
      </c>
      <c r="C48" s="508"/>
      <c r="D48" s="325"/>
      <c r="E48" s="508"/>
      <c r="F48" s="325"/>
      <c r="G48" s="508"/>
      <c r="H48" s="325"/>
      <c r="I48" s="508"/>
      <c r="J48" s="325"/>
      <c r="K48" s="508"/>
      <c r="L48" s="325"/>
      <c r="M48" s="508"/>
      <c r="N48" s="325"/>
      <c r="O48" s="508">
        <v>8</v>
      </c>
      <c r="P48" s="325">
        <v>8</v>
      </c>
      <c r="Q48" s="508">
        <v>18</v>
      </c>
      <c r="R48" s="325">
        <v>18</v>
      </c>
      <c r="S48" s="517">
        <v>3</v>
      </c>
      <c r="T48" s="999">
        <v>3</v>
      </c>
      <c r="U48" s="292">
        <f t="shared" si="3"/>
        <v>29</v>
      </c>
      <c r="V48" s="470">
        <f t="shared" si="4"/>
        <v>29</v>
      </c>
      <c r="W48" s="998">
        <f t="shared" si="5"/>
        <v>1</v>
      </c>
    </row>
    <row r="49" spans="1:23" ht="20.25">
      <c r="A49" s="181">
        <v>29</v>
      </c>
      <c r="B49" s="1013" t="s">
        <v>61</v>
      </c>
      <c r="C49" s="508"/>
      <c r="D49" s="325"/>
      <c r="E49" s="508"/>
      <c r="F49" s="325"/>
      <c r="G49" s="508"/>
      <c r="H49" s="325"/>
      <c r="I49" s="508"/>
      <c r="J49" s="325"/>
      <c r="K49" s="508"/>
      <c r="L49" s="325"/>
      <c r="M49" s="508"/>
      <c r="N49" s="325"/>
      <c r="O49" s="508">
        <v>8</v>
      </c>
      <c r="P49" s="325">
        <v>7</v>
      </c>
      <c r="Q49" s="508">
        <v>18</v>
      </c>
      <c r="R49" s="325">
        <v>18</v>
      </c>
      <c r="S49" s="517">
        <v>3</v>
      </c>
      <c r="T49" s="999">
        <v>3</v>
      </c>
      <c r="U49" s="292">
        <f t="shared" si="3"/>
        <v>29</v>
      </c>
      <c r="V49" s="470">
        <f t="shared" si="4"/>
        <v>28</v>
      </c>
      <c r="W49" s="998">
        <f t="shared" si="5"/>
        <v>0.9655172413793104</v>
      </c>
    </row>
    <row r="50" spans="1:23" ht="20.25">
      <c r="A50" s="181">
        <v>92</v>
      </c>
      <c r="B50" s="1013" t="s">
        <v>119</v>
      </c>
      <c r="C50" s="508"/>
      <c r="D50" s="325"/>
      <c r="E50" s="508"/>
      <c r="F50" s="325"/>
      <c r="G50" s="508"/>
      <c r="H50" s="325"/>
      <c r="I50" s="508"/>
      <c r="J50" s="325"/>
      <c r="K50" s="508"/>
      <c r="L50" s="325"/>
      <c r="M50" s="508"/>
      <c r="N50" s="325"/>
      <c r="O50" s="508">
        <v>8</v>
      </c>
      <c r="P50" s="325">
        <v>8</v>
      </c>
      <c r="Q50" s="508">
        <v>18</v>
      </c>
      <c r="R50" s="325">
        <v>18</v>
      </c>
      <c r="S50" s="517">
        <v>3</v>
      </c>
      <c r="T50" s="999">
        <v>3</v>
      </c>
      <c r="U50" s="292">
        <f t="shared" si="3"/>
        <v>29</v>
      </c>
      <c r="V50" s="470">
        <f t="shared" si="4"/>
        <v>29</v>
      </c>
      <c r="W50" s="998">
        <f t="shared" si="5"/>
        <v>1</v>
      </c>
    </row>
    <row r="51" spans="1:23" ht="20.25">
      <c r="A51" s="181">
        <v>11</v>
      </c>
      <c r="B51" s="1013" t="s">
        <v>58</v>
      </c>
      <c r="C51" s="508"/>
      <c r="D51" s="325"/>
      <c r="E51" s="508"/>
      <c r="F51" s="325"/>
      <c r="G51" s="508"/>
      <c r="H51" s="325"/>
      <c r="I51" s="508"/>
      <c r="J51" s="325"/>
      <c r="K51" s="508"/>
      <c r="L51" s="325"/>
      <c r="M51" s="508"/>
      <c r="N51" s="325"/>
      <c r="O51" s="508">
        <v>8</v>
      </c>
      <c r="P51" s="325">
        <v>7</v>
      </c>
      <c r="Q51" s="508">
        <v>18</v>
      </c>
      <c r="R51" s="325">
        <v>16</v>
      </c>
      <c r="S51" s="517">
        <v>3</v>
      </c>
      <c r="T51" s="999">
        <v>3</v>
      </c>
      <c r="U51" s="292">
        <f t="shared" si="3"/>
        <v>29</v>
      </c>
      <c r="V51" s="470">
        <f t="shared" si="4"/>
        <v>26</v>
      </c>
      <c r="W51" s="998">
        <f t="shared" si="5"/>
        <v>0.896551724137931</v>
      </c>
    </row>
    <row r="52" spans="1:23" ht="20.25">
      <c r="A52" s="181">
        <v>39</v>
      </c>
      <c r="B52" s="1013" t="s">
        <v>120</v>
      </c>
      <c r="C52" s="508"/>
      <c r="D52" s="325"/>
      <c r="E52" s="508"/>
      <c r="F52" s="325"/>
      <c r="G52" s="508"/>
      <c r="H52" s="325"/>
      <c r="I52" s="508"/>
      <c r="J52" s="325"/>
      <c r="K52" s="508"/>
      <c r="L52" s="325"/>
      <c r="M52" s="508"/>
      <c r="N52" s="325"/>
      <c r="O52" s="508">
        <v>0</v>
      </c>
      <c r="P52" s="325">
        <v>0</v>
      </c>
      <c r="Q52" s="508">
        <v>18</v>
      </c>
      <c r="R52" s="325">
        <v>5</v>
      </c>
      <c r="S52" s="517">
        <v>3</v>
      </c>
      <c r="T52" s="999">
        <v>1</v>
      </c>
      <c r="U52" s="292">
        <f t="shared" si="3"/>
        <v>21</v>
      </c>
      <c r="V52" s="470">
        <f t="shared" si="4"/>
        <v>6</v>
      </c>
      <c r="W52" s="998">
        <f t="shared" si="5"/>
        <v>0.2857142857142857</v>
      </c>
    </row>
    <row r="53" spans="1:23" ht="21" thickBot="1">
      <c r="A53" s="251">
        <v>2</v>
      </c>
      <c r="B53" s="1015" t="s">
        <v>197</v>
      </c>
      <c r="C53" s="1004"/>
      <c r="D53" s="329"/>
      <c r="E53" s="1004"/>
      <c r="F53" s="329"/>
      <c r="G53" s="1004"/>
      <c r="H53" s="329"/>
      <c r="I53" s="1004"/>
      <c r="J53" s="329"/>
      <c r="K53" s="1004"/>
      <c r="L53" s="329"/>
      <c r="M53" s="1004"/>
      <c r="N53" s="329"/>
      <c r="O53" s="1004">
        <v>8</v>
      </c>
      <c r="P53" s="329">
        <v>2</v>
      </c>
      <c r="Q53" s="1004">
        <v>18</v>
      </c>
      <c r="R53" s="329">
        <v>4</v>
      </c>
      <c r="S53" s="1002">
        <v>0</v>
      </c>
      <c r="T53" s="1003">
        <v>0</v>
      </c>
      <c r="U53" s="330">
        <f t="shared" si="3"/>
        <v>26</v>
      </c>
      <c r="V53" s="308">
        <f t="shared" si="4"/>
        <v>6</v>
      </c>
      <c r="W53" s="1005">
        <f t="shared" si="5"/>
        <v>0.23076923076923078</v>
      </c>
    </row>
    <row r="54" spans="5:18" ht="15"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</row>
    <row r="55" spans="5:18" ht="15"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</row>
    <row r="56" spans="5:18" ht="15"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</row>
    <row r="57" spans="5:18" ht="15"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</row>
  </sheetData>
  <conditionalFormatting sqref="W1:W65536">
    <cfRule type="cellIs" priority="1" dxfId="0" operator="equal" stopIfTrue="1">
      <formula>1</formula>
    </cfRule>
    <cfRule type="cellIs" priority="2" dxfId="1" operator="between" stopIfTrue="1">
      <formula>0.9999</formula>
      <formula>0.94</formula>
    </cfRule>
  </conditionalFormatting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BG16" sqref="BG16"/>
    </sheetView>
  </sheetViews>
  <sheetFormatPr defaultColWidth="9.00390625" defaultRowHeight="14.25"/>
  <cols>
    <col min="1" max="1" width="18.50390625" style="359" bestFit="1" customWidth="1"/>
    <col min="2" max="2" width="5.50390625" style="359" customWidth="1"/>
    <col min="3" max="3" width="9.875" style="359" customWidth="1"/>
    <col min="4" max="4" width="8.125" style="359" customWidth="1"/>
    <col min="5" max="5" width="8.75390625" style="359" customWidth="1"/>
    <col min="6" max="6" width="10.25390625" style="359" customWidth="1"/>
    <col min="7" max="7" width="9.125" style="359" customWidth="1"/>
    <col min="8" max="8" width="6.875" style="359" customWidth="1"/>
    <col min="9" max="9" width="9.125" style="359" customWidth="1"/>
    <col min="10" max="10" width="5.75390625" style="359" customWidth="1"/>
    <col min="11" max="11" width="8.00390625" style="359" customWidth="1"/>
    <col min="12" max="46" width="9.00390625" style="359" customWidth="1"/>
    <col min="47" max="56" width="0" style="359" hidden="1" customWidth="1"/>
    <col min="57" max="16384" width="9.00390625" style="359" customWidth="1"/>
  </cols>
  <sheetData>
    <row r="1" spans="1:11" ht="15">
      <c r="A1" s="304"/>
      <c r="B1" s="1118" t="s">
        <v>209</v>
      </c>
      <c r="C1" s="1119"/>
      <c r="D1" s="1120"/>
      <c r="E1" s="1121" t="s">
        <v>211</v>
      </c>
      <c r="F1" s="1098"/>
      <c r="G1" s="1122"/>
      <c r="H1" s="1123" t="s">
        <v>240</v>
      </c>
      <c r="I1" s="1124"/>
      <c r="J1" s="1125"/>
      <c r="K1" s="358"/>
    </row>
    <row r="2" spans="1:11" ht="14.25">
      <c r="A2" s="300" t="s">
        <v>52</v>
      </c>
      <c r="B2" s="298" t="s">
        <v>45</v>
      </c>
      <c r="C2" s="299" t="s">
        <v>96</v>
      </c>
      <c r="D2" s="300" t="s">
        <v>153</v>
      </c>
      <c r="E2" s="298" t="s">
        <v>45</v>
      </c>
      <c r="F2" s="299" t="s">
        <v>96</v>
      </c>
      <c r="G2" s="300" t="s">
        <v>153</v>
      </c>
      <c r="H2" s="298" t="s">
        <v>45</v>
      </c>
      <c r="I2" s="299" t="s">
        <v>96</v>
      </c>
      <c r="J2" s="360" t="s">
        <v>153</v>
      </c>
      <c r="K2" s="322" t="s">
        <v>151</v>
      </c>
    </row>
    <row r="3" spans="1:11" ht="15">
      <c r="A3" s="361" t="s">
        <v>6</v>
      </c>
      <c r="B3" s="298">
        <v>17</v>
      </c>
      <c r="C3" s="299">
        <v>14</v>
      </c>
      <c r="D3" s="300">
        <f>SUM(B3:C3)</f>
        <v>31</v>
      </c>
      <c r="E3" s="298">
        <v>15</v>
      </c>
      <c r="F3" s="299">
        <v>14</v>
      </c>
      <c r="G3" s="300">
        <f aca="true" t="shared" si="0" ref="G3:G8">SUM(E3:F3)</f>
        <v>29</v>
      </c>
      <c r="H3" s="362"/>
      <c r="I3" s="363"/>
      <c r="J3" s="364"/>
      <c r="K3" s="298">
        <f aca="true" t="shared" si="1" ref="K3:K40">D3+G3+J3</f>
        <v>60</v>
      </c>
    </row>
    <row r="4" spans="1:11" ht="15">
      <c r="A4" s="361" t="s">
        <v>29</v>
      </c>
      <c r="B4" s="298"/>
      <c r="C4" s="2"/>
      <c r="D4" s="300"/>
      <c r="E4" s="298">
        <v>9</v>
      </c>
      <c r="F4" s="299">
        <v>7</v>
      </c>
      <c r="G4" s="300">
        <f t="shared" si="0"/>
        <v>16</v>
      </c>
      <c r="H4" s="298">
        <v>54</v>
      </c>
      <c r="I4" s="299">
        <v>22</v>
      </c>
      <c r="J4" s="300">
        <f>SUM(H4:I4)</f>
        <v>76</v>
      </c>
      <c r="K4" s="298">
        <f t="shared" si="1"/>
        <v>92</v>
      </c>
    </row>
    <row r="5" spans="1:11" ht="15">
      <c r="A5" s="361" t="s">
        <v>23</v>
      </c>
      <c r="B5" s="298">
        <v>0</v>
      </c>
      <c r="C5" s="299">
        <v>0</v>
      </c>
      <c r="D5" s="300">
        <f>SUM(B5:C5)</f>
        <v>0</v>
      </c>
      <c r="E5" s="298">
        <v>9</v>
      </c>
      <c r="F5" s="299">
        <v>4</v>
      </c>
      <c r="G5" s="300">
        <f t="shared" si="0"/>
        <v>13</v>
      </c>
      <c r="H5" s="298">
        <v>21</v>
      </c>
      <c r="I5" s="299">
        <v>22</v>
      </c>
      <c r="J5" s="300">
        <f>SUM(H5:I5)</f>
        <v>43</v>
      </c>
      <c r="K5" s="298">
        <f t="shared" si="1"/>
        <v>56</v>
      </c>
    </row>
    <row r="6" spans="1:11" ht="15">
      <c r="A6" s="361" t="s">
        <v>32</v>
      </c>
      <c r="B6" s="326">
        <v>8</v>
      </c>
      <c r="C6" s="365">
        <v>2</v>
      </c>
      <c r="D6" s="300">
        <f>SUM(B6:C6)</f>
        <v>10</v>
      </c>
      <c r="E6" s="298">
        <v>5</v>
      </c>
      <c r="F6" s="299">
        <v>4</v>
      </c>
      <c r="G6" s="300">
        <f t="shared" si="0"/>
        <v>9</v>
      </c>
      <c r="H6" s="298">
        <v>9</v>
      </c>
      <c r="I6" s="299">
        <v>7</v>
      </c>
      <c r="J6" s="300">
        <f>SUM(H6:I6)</f>
        <v>16</v>
      </c>
      <c r="K6" s="298">
        <f t="shared" si="1"/>
        <v>35</v>
      </c>
    </row>
    <row r="7" spans="1:11" ht="15">
      <c r="A7" s="361" t="s">
        <v>26</v>
      </c>
      <c r="B7" s="298">
        <v>1</v>
      </c>
      <c r="C7" s="299">
        <v>6</v>
      </c>
      <c r="D7" s="300">
        <f>SUM(B7:C7)</f>
        <v>7</v>
      </c>
      <c r="E7" s="298">
        <v>3</v>
      </c>
      <c r="F7" s="299">
        <v>1</v>
      </c>
      <c r="G7" s="300">
        <f t="shared" si="0"/>
        <v>4</v>
      </c>
      <c r="H7" s="298">
        <v>19</v>
      </c>
      <c r="I7" s="299">
        <v>11</v>
      </c>
      <c r="J7" s="300">
        <f>SUM(H7:I7)</f>
        <v>30</v>
      </c>
      <c r="K7" s="298">
        <f t="shared" si="1"/>
        <v>41</v>
      </c>
    </row>
    <row r="8" spans="1:11" ht="15">
      <c r="A8" s="361" t="s">
        <v>24</v>
      </c>
      <c r="B8" s="298"/>
      <c r="C8" s="299"/>
      <c r="D8" s="300"/>
      <c r="E8" s="298">
        <v>5</v>
      </c>
      <c r="F8" s="299">
        <v>0</v>
      </c>
      <c r="G8" s="300">
        <f t="shared" si="0"/>
        <v>5</v>
      </c>
      <c r="H8" s="298">
        <v>23</v>
      </c>
      <c r="I8" s="299">
        <v>9</v>
      </c>
      <c r="J8" s="300">
        <f>SUM(H8:I8)</f>
        <v>32</v>
      </c>
      <c r="K8" s="298">
        <f t="shared" si="1"/>
        <v>37</v>
      </c>
    </row>
    <row r="9" spans="1:11" ht="15">
      <c r="A9" s="361" t="s">
        <v>9</v>
      </c>
      <c r="B9" s="326">
        <v>6</v>
      </c>
      <c r="C9" s="365">
        <v>4</v>
      </c>
      <c r="D9" s="300">
        <f aca="true" t="shared" si="2" ref="D9:D15">SUM(B9:C9)</f>
        <v>10</v>
      </c>
      <c r="E9" s="298"/>
      <c r="F9" s="299"/>
      <c r="G9" s="300"/>
      <c r="H9" s="362"/>
      <c r="I9" s="363"/>
      <c r="J9" s="364"/>
      <c r="K9" s="298">
        <f t="shared" si="1"/>
        <v>10</v>
      </c>
    </row>
    <row r="10" spans="1:11" ht="15">
      <c r="A10" s="361" t="s">
        <v>167</v>
      </c>
      <c r="B10" s="326">
        <v>5</v>
      </c>
      <c r="C10" s="365">
        <v>4</v>
      </c>
      <c r="D10" s="300">
        <f t="shared" si="2"/>
        <v>9</v>
      </c>
      <c r="E10" s="298"/>
      <c r="F10" s="299"/>
      <c r="G10" s="300"/>
      <c r="H10" s="362"/>
      <c r="I10" s="363"/>
      <c r="J10" s="364"/>
      <c r="K10" s="298">
        <f t="shared" si="1"/>
        <v>9</v>
      </c>
    </row>
    <row r="11" spans="1:11" ht="15">
      <c r="A11" s="361" t="s">
        <v>3</v>
      </c>
      <c r="B11" s="298">
        <v>3</v>
      </c>
      <c r="C11" s="299">
        <v>4</v>
      </c>
      <c r="D11" s="300">
        <f t="shared" si="2"/>
        <v>7</v>
      </c>
      <c r="E11" s="298"/>
      <c r="F11" s="299"/>
      <c r="G11" s="300"/>
      <c r="H11" s="362"/>
      <c r="I11" s="363"/>
      <c r="J11" s="364"/>
      <c r="K11" s="298">
        <f t="shared" si="1"/>
        <v>7</v>
      </c>
    </row>
    <row r="12" spans="1:11" ht="15">
      <c r="A12" s="361" t="s">
        <v>28</v>
      </c>
      <c r="B12" s="298">
        <v>1</v>
      </c>
      <c r="C12" s="299">
        <v>2</v>
      </c>
      <c r="D12" s="300">
        <f t="shared" si="2"/>
        <v>3</v>
      </c>
      <c r="E12" s="298">
        <v>1</v>
      </c>
      <c r="F12" s="299">
        <v>2</v>
      </c>
      <c r="G12" s="300">
        <f>SUM(E12:F12)</f>
        <v>3</v>
      </c>
      <c r="H12" s="298">
        <v>0</v>
      </c>
      <c r="I12" s="299">
        <v>1</v>
      </c>
      <c r="J12" s="300">
        <f>SUM(H12:I12)</f>
        <v>1</v>
      </c>
      <c r="K12" s="298">
        <f t="shared" si="1"/>
        <v>7</v>
      </c>
    </row>
    <row r="13" spans="1:11" ht="15">
      <c r="A13" s="361" t="s">
        <v>25</v>
      </c>
      <c r="B13" s="298"/>
      <c r="C13" s="299"/>
      <c r="D13" s="300">
        <f t="shared" si="2"/>
        <v>0</v>
      </c>
      <c r="E13" s="298">
        <v>1</v>
      </c>
      <c r="F13" s="299">
        <v>1</v>
      </c>
      <c r="G13" s="300">
        <f>SUM(E13:F13)</f>
        <v>2</v>
      </c>
      <c r="H13" s="298">
        <v>5</v>
      </c>
      <c r="I13" s="299">
        <v>6</v>
      </c>
      <c r="J13" s="300">
        <f>SUM(H13:I13)</f>
        <v>11</v>
      </c>
      <c r="K13" s="298">
        <f t="shared" si="1"/>
        <v>13</v>
      </c>
    </row>
    <row r="14" spans="1:11" ht="15">
      <c r="A14" s="361" t="s">
        <v>165</v>
      </c>
      <c r="B14" s="326">
        <v>1</v>
      </c>
      <c r="C14" s="365">
        <v>0</v>
      </c>
      <c r="D14" s="300">
        <f t="shared" si="2"/>
        <v>1</v>
      </c>
      <c r="E14" s="298">
        <v>2</v>
      </c>
      <c r="F14" s="299">
        <v>2</v>
      </c>
      <c r="G14" s="300">
        <f>SUM(E14:F14)</f>
        <v>4</v>
      </c>
      <c r="H14" s="366"/>
      <c r="I14" s="367"/>
      <c r="J14" s="368"/>
      <c r="K14" s="298">
        <f t="shared" si="1"/>
        <v>5</v>
      </c>
    </row>
    <row r="15" spans="1:11" ht="15">
      <c r="A15" s="361" t="s">
        <v>173</v>
      </c>
      <c r="B15" s="326">
        <v>1</v>
      </c>
      <c r="C15" s="365">
        <v>2</v>
      </c>
      <c r="D15" s="300">
        <f t="shared" si="2"/>
        <v>3</v>
      </c>
      <c r="E15" s="298"/>
      <c r="F15" s="299"/>
      <c r="G15" s="300"/>
      <c r="H15" s="366"/>
      <c r="I15" s="367"/>
      <c r="J15" s="368"/>
      <c r="K15" s="298">
        <f t="shared" si="1"/>
        <v>3</v>
      </c>
    </row>
    <row r="16" spans="1:11" ht="15">
      <c r="A16" s="361" t="s">
        <v>72</v>
      </c>
      <c r="B16" s="298"/>
      <c r="C16" s="299"/>
      <c r="D16" s="300"/>
      <c r="E16" s="298"/>
      <c r="F16" s="299"/>
      <c r="G16" s="300"/>
      <c r="H16" s="298">
        <v>2</v>
      </c>
      <c r="I16" s="299">
        <v>1</v>
      </c>
      <c r="J16" s="300">
        <f>SUM(H16:I16)</f>
        <v>3</v>
      </c>
      <c r="K16" s="298">
        <f t="shared" si="1"/>
        <v>3</v>
      </c>
    </row>
    <row r="17" spans="1:11" ht="15">
      <c r="A17" s="361" t="s">
        <v>1</v>
      </c>
      <c r="B17" s="298">
        <v>1</v>
      </c>
      <c r="C17" s="299">
        <v>1</v>
      </c>
      <c r="D17" s="300">
        <f>SUM(B17:C17)</f>
        <v>2</v>
      </c>
      <c r="E17" s="362"/>
      <c r="F17" s="363"/>
      <c r="G17" s="364"/>
      <c r="H17" s="362"/>
      <c r="I17" s="363"/>
      <c r="J17" s="364"/>
      <c r="K17" s="298">
        <f t="shared" si="1"/>
        <v>2</v>
      </c>
    </row>
    <row r="18" spans="1:11" ht="15">
      <c r="A18" s="361" t="s">
        <v>17</v>
      </c>
      <c r="B18" s="298"/>
      <c r="C18" s="299"/>
      <c r="D18" s="300">
        <f>SUM(B18:C18)</f>
        <v>0</v>
      </c>
      <c r="E18" s="298">
        <v>0</v>
      </c>
      <c r="F18" s="299">
        <v>1</v>
      </c>
      <c r="G18" s="300">
        <f>SUM(E18:F18)</f>
        <v>1</v>
      </c>
      <c r="H18" s="326">
        <v>0</v>
      </c>
      <c r="I18" s="365">
        <v>1</v>
      </c>
      <c r="J18" s="300">
        <f>SUM(H18:I18)</f>
        <v>1</v>
      </c>
      <c r="K18" s="298">
        <f t="shared" si="1"/>
        <v>2</v>
      </c>
    </row>
    <row r="19" spans="1:11" ht="15">
      <c r="A19" s="361" t="s">
        <v>171</v>
      </c>
      <c r="B19" s="326">
        <v>2</v>
      </c>
      <c r="C19" s="365">
        <v>0</v>
      </c>
      <c r="D19" s="300">
        <f>SUM(B19:C19)</f>
        <v>2</v>
      </c>
      <c r="E19" s="362"/>
      <c r="F19" s="363"/>
      <c r="G19" s="364"/>
      <c r="H19" s="366"/>
      <c r="I19" s="367"/>
      <c r="J19" s="368"/>
      <c r="K19" s="298">
        <f t="shared" si="1"/>
        <v>2</v>
      </c>
    </row>
    <row r="20" spans="1:11" ht="15">
      <c r="A20" s="361" t="s">
        <v>61</v>
      </c>
      <c r="B20" s="298"/>
      <c r="C20" s="299"/>
      <c r="D20" s="300"/>
      <c r="E20" s="298"/>
      <c r="F20" s="299"/>
      <c r="G20" s="300"/>
      <c r="H20" s="326">
        <v>1</v>
      </c>
      <c r="I20" s="365">
        <v>1</v>
      </c>
      <c r="J20" s="300">
        <f>SUM(H20:I20)</f>
        <v>2</v>
      </c>
      <c r="K20" s="298">
        <f t="shared" si="1"/>
        <v>2</v>
      </c>
    </row>
    <row r="21" spans="1:11" ht="15">
      <c r="A21" s="361" t="s">
        <v>71</v>
      </c>
      <c r="B21" s="298"/>
      <c r="C21" s="299"/>
      <c r="D21" s="300"/>
      <c r="E21" s="298"/>
      <c r="F21" s="299"/>
      <c r="G21" s="300"/>
      <c r="H21" s="326">
        <v>0</v>
      </c>
      <c r="I21" s="365">
        <v>1</v>
      </c>
      <c r="J21" s="300">
        <f>SUM(H21:I21)</f>
        <v>1</v>
      </c>
      <c r="K21" s="298">
        <f t="shared" si="1"/>
        <v>1</v>
      </c>
    </row>
    <row r="22" spans="1:11" ht="15">
      <c r="A22" s="361" t="s">
        <v>178</v>
      </c>
      <c r="B22" s="298">
        <v>0</v>
      </c>
      <c r="C22" s="299">
        <v>0</v>
      </c>
      <c r="D22" s="300">
        <f>SUM(B22:C22)</f>
        <v>0</v>
      </c>
      <c r="E22" s="298">
        <v>0</v>
      </c>
      <c r="F22" s="299">
        <v>1</v>
      </c>
      <c r="G22" s="300">
        <f>SUM(E22:F22)</f>
        <v>1</v>
      </c>
      <c r="H22" s="366"/>
      <c r="I22" s="367"/>
      <c r="J22" s="368"/>
      <c r="K22" s="298">
        <f t="shared" si="1"/>
        <v>1</v>
      </c>
    </row>
    <row r="23" spans="1:11" ht="15">
      <c r="A23" s="361" t="s">
        <v>18</v>
      </c>
      <c r="B23" s="298"/>
      <c r="C23" s="299"/>
      <c r="D23" s="300">
        <f>SUM(B23:C23)</f>
        <v>0</v>
      </c>
      <c r="E23" s="298">
        <v>0</v>
      </c>
      <c r="F23" s="299">
        <v>1</v>
      </c>
      <c r="G23" s="300">
        <f>SUM(E23:F23)</f>
        <v>1</v>
      </c>
      <c r="H23" s="362"/>
      <c r="I23" s="363"/>
      <c r="J23" s="364"/>
      <c r="K23" s="298">
        <f t="shared" si="1"/>
        <v>1</v>
      </c>
    </row>
    <row r="24" spans="1:11" ht="15">
      <c r="A24" s="361" t="s">
        <v>42</v>
      </c>
      <c r="B24" s="298"/>
      <c r="C24" s="299"/>
      <c r="D24" s="300"/>
      <c r="E24" s="298"/>
      <c r="F24" s="299"/>
      <c r="G24" s="300"/>
      <c r="H24" s="326">
        <v>3</v>
      </c>
      <c r="I24" s="365">
        <v>1</v>
      </c>
      <c r="J24" s="300">
        <f>SUM(H24:I24)</f>
        <v>4</v>
      </c>
      <c r="K24" s="298">
        <f t="shared" si="1"/>
        <v>4</v>
      </c>
    </row>
    <row r="25" spans="1:11" ht="15">
      <c r="A25" s="361" t="s">
        <v>5</v>
      </c>
      <c r="B25" s="298">
        <v>0</v>
      </c>
      <c r="C25" s="299">
        <v>1</v>
      </c>
      <c r="D25" s="300">
        <f>SUM(B25:C25)</f>
        <v>1</v>
      </c>
      <c r="E25" s="298"/>
      <c r="F25" s="299"/>
      <c r="G25" s="300"/>
      <c r="H25" s="362"/>
      <c r="I25" s="363"/>
      <c r="J25" s="364"/>
      <c r="K25" s="298">
        <f t="shared" si="1"/>
        <v>1</v>
      </c>
    </row>
    <row r="26" spans="1:11" ht="15">
      <c r="A26" s="361" t="s">
        <v>177</v>
      </c>
      <c r="B26" s="298"/>
      <c r="C26" s="299"/>
      <c r="D26" s="300">
        <f>SUM(B26:C26)</f>
        <v>0</v>
      </c>
      <c r="E26" s="298">
        <v>1</v>
      </c>
      <c r="F26" s="299">
        <v>0</v>
      </c>
      <c r="G26" s="300">
        <f>SUM(E26:F26)</f>
        <v>1</v>
      </c>
      <c r="H26" s="366"/>
      <c r="I26" s="367"/>
      <c r="J26" s="368"/>
      <c r="K26" s="298">
        <f t="shared" si="1"/>
        <v>1</v>
      </c>
    </row>
    <row r="27" spans="1:11" ht="15">
      <c r="A27" s="361" t="s">
        <v>46</v>
      </c>
      <c r="B27" s="298"/>
      <c r="C27" s="299"/>
      <c r="D27" s="300">
        <f>SUM(B27:C27)</f>
        <v>0</v>
      </c>
      <c r="E27" s="298">
        <v>0</v>
      </c>
      <c r="F27" s="299">
        <v>0</v>
      </c>
      <c r="G27" s="300">
        <f>SUM(E27:F27)</f>
        <v>0</v>
      </c>
      <c r="H27" s="298">
        <v>5</v>
      </c>
      <c r="I27" s="299">
        <v>2</v>
      </c>
      <c r="J27" s="300">
        <f>SUM(H27:I27)</f>
        <v>7</v>
      </c>
      <c r="K27" s="298">
        <f t="shared" si="1"/>
        <v>7</v>
      </c>
    </row>
    <row r="28" spans="1:11" ht="15">
      <c r="A28" s="361" t="s">
        <v>170</v>
      </c>
      <c r="B28" s="298">
        <v>0</v>
      </c>
      <c r="C28" s="299">
        <v>0</v>
      </c>
      <c r="D28" s="300">
        <f>SUM(B28:C28)</f>
        <v>0</v>
      </c>
      <c r="E28" s="298">
        <v>0</v>
      </c>
      <c r="F28" s="299">
        <v>1</v>
      </c>
      <c r="G28" s="300">
        <f>SUM(E28:F28)</f>
        <v>1</v>
      </c>
      <c r="H28" s="366"/>
      <c r="I28" s="367"/>
      <c r="J28" s="368"/>
      <c r="K28" s="298">
        <f t="shared" si="1"/>
        <v>1</v>
      </c>
    </row>
    <row r="29" spans="1:11" ht="15">
      <c r="A29" s="361" t="s">
        <v>174</v>
      </c>
      <c r="B29" s="298"/>
      <c r="C29" s="299"/>
      <c r="D29" s="300">
        <f>SUM(B29:C29)</f>
        <v>0</v>
      </c>
      <c r="E29" s="298">
        <v>1</v>
      </c>
      <c r="F29" s="299">
        <v>0</v>
      </c>
      <c r="G29" s="300">
        <f>SUM(E29:F29)</f>
        <v>1</v>
      </c>
      <c r="H29" s="366"/>
      <c r="I29" s="367"/>
      <c r="J29" s="368"/>
      <c r="K29" s="298">
        <f t="shared" si="1"/>
        <v>1</v>
      </c>
    </row>
    <row r="30" spans="1:11" ht="15">
      <c r="A30" s="361" t="s">
        <v>75</v>
      </c>
      <c r="B30" s="298"/>
      <c r="C30" s="299"/>
      <c r="D30" s="300"/>
      <c r="E30" s="298"/>
      <c r="F30" s="299"/>
      <c r="G30" s="300"/>
      <c r="H30" s="362"/>
      <c r="I30" s="363"/>
      <c r="J30" s="364"/>
      <c r="K30" s="298">
        <f t="shared" si="1"/>
        <v>0</v>
      </c>
    </row>
    <row r="31" spans="1:11" ht="15">
      <c r="A31" s="361" t="s">
        <v>87</v>
      </c>
      <c r="B31" s="298"/>
      <c r="C31" s="299"/>
      <c r="D31" s="300"/>
      <c r="E31" s="298"/>
      <c r="F31" s="299"/>
      <c r="G31" s="300"/>
      <c r="H31" s="298">
        <v>0</v>
      </c>
      <c r="I31" s="299">
        <v>2</v>
      </c>
      <c r="J31" s="300">
        <f>SUM(H31:I31)</f>
        <v>2</v>
      </c>
      <c r="K31" s="298">
        <f t="shared" si="1"/>
        <v>2</v>
      </c>
    </row>
    <row r="32" spans="1:11" ht="15">
      <c r="A32" s="361" t="s">
        <v>27</v>
      </c>
      <c r="B32" s="298"/>
      <c r="C32" s="299"/>
      <c r="D32" s="300">
        <f>SUM(B32:C32)</f>
        <v>0</v>
      </c>
      <c r="E32" s="298"/>
      <c r="F32" s="299"/>
      <c r="G32" s="300"/>
      <c r="H32" s="298">
        <v>0</v>
      </c>
      <c r="I32" s="299">
        <v>0</v>
      </c>
      <c r="J32" s="300">
        <f>SUM(H32:I32)</f>
        <v>0</v>
      </c>
      <c r="K32" s="298">
        <f t="shared" si="1"/>
        <v>0</v>
      </c>
    </row>
    <row r="33" spans="1:11" ht="15">
      <c r="A33" s="361" t="s">
        <v>74</v>
      </c>
      <c r="B33" s="298"/>
      <c r="C33" s="299"/>
      <c r="D33" s="300"/>
      <c r="E33" s="298"/>
      <c r="F33" s="299"/>
      <c r="G33" s="300"/>
      <c r="H33" s="326">
        <v>0</v>
      </c>
      <c r="I33" s="365">
        <v>0</v>
      </c>
      <c r="J33" s="300">
        <f>SUM(H33:I33)</f>
        <v>0</v>
      </c>
      <c r="K33" s="298">
        <f t="shared" si="1"/>
        <v>0</v>
      </c>
    </row>
    <row r="34" spans="1:11" ht="15">
      <c r="A34" s="361" t="s">
        <v>88</v>
      </c>
      <c r="B34" s="298"/>
      <c r="C34" s="299"/>
      <c r="D34" s="300"/>
      <c r="E34" s="298"/>
      <c r="F34" s="299"/>
      <c r="G34" s="300"/>
      <c r="H34" s="326">
        <v>0</v>
      </c>
      <c r="I34" s="365">
        <v>0</v>
      </c>
      <c r="J34" s="300">
        <f>SUM(H34:I34)</f>
        <v>0</v>
      </c>
      <c r="K34" s="298">
        <f t="shared" si="1"/>
        <v>0</v>
      </c>
    </row>
    <row r="35" spans="1:11" ht="15">
      <c r="A35" s="361" t="s">
        <v>169</v>
      </c>
      <c r="B35" s="326">
        <v>0</v>
      </c>
      <c r="C35" s="365">
        <v>0</v>
      </c>
      <c r="D35" s="300">
        <f>SUM(B35:C35)</f>
        <v>0</v>
      </c>
      <c r="E35" s="298"/>
      <c r="F35" s="299"/>
      <c r="G35" s="300"/>
      <c r="H35" s="366"/>
      <c r="I35" s="367"/>
      <c r="J35" s="368"/>
      <c r="K35" s="298">
        <f t="shared" si="1"/>
        <v>0</v>
      </c>
    </row>
    <row r="36" spans="1:11" ht="15">
      <c r="A36" s="361" t="s">
        <v>63</v>
      </c>
      <c r="B36" s="298"/>
      <c r="C36" s="299"/>
      <c r="D36" s="300"/>
      <c r="E36" s="298"/>
      <c r="F36" s="299"/>
      <c r="G36" s="300"/>
      <c r="H36" s="298">
        <v>1</v>
      </c>
      <c r="I36" s="299">
        <v>0</v>
      </c>
      <c r="J36" s="300">
        <f>SUM(H36:I36)</f>
        <v>1</v>
      </c>
      <c r="K36" s="298">
        <f t="shared" si="1"/>
        <v>1</v>
      </c>
    </row>
    <row r="37" spans="1:11" ht="15">
      <c r="A37" s="361" t="s">
        <v>30</v>
      </c>
      <c r="B37" s="298">
        <v>0</v>
      </c>
      <c r="C37" s="299">
        <v>0</v>
      </c>
      <c r="D37" s="300">
        <f>SUM(B37:C37)</f>
        <v>0</v>
      </c>
      <c r="E37" s="298">
        <v>0</v>
      </c>
      <c r="F37" s="299">
        <v>1</v>
      </c>
      <c r="G37" s="300">
        <f>SUM(E37:F37)</f>
        <v>1</v>
      </c>
      <c r="H37" s="298">
        <v>0</v>
      </c>
      <c r="I37" s="299">
        <v>0</v>
      </c>
      <c r="J37" s="300">
        <f>SUM(H37:I37)</f>
        <v>0</v>
      </c>
      <c r="K37" s="298">
        <f t="shared" si="1"/>
        <v>1</v>
      </c>
    </row>
    <row r="38" spans="1:11" ht="15">
      <c r="A38" s="361" t="s">
        <v>172</v>
      </c>
      <c r="B38" s="298"/>
      <c r="C38" s="299"/>
      <c r="D38" s="300">
        <f>SUM(B38:C38)</f>
        <v>0</v>
      </c>
      <c r="E38" s="298">
        <v>0</v>
      </c>
      <c r="F38" s="299">
        <v>0</v>
      </c>
      <c r="G38" s="300">
        <f>SUM(E38:F38)</f>
        <v>0</v>
      </c>
      <c r="H38" s="366"/>
      <c r="I38" s="367"/>
      <c r="J38" s="368"/>
      <c r="K38" s="298">
        <f t="shared" si="1"/>
        <v>0</v>
      </c>
    </row>
    <row r="39" spans="1:11" ht="15">
      <c r="A39" s="361" t="s">
        <v>31</v>
      </c>
      <c r="B39" s="298"/>
      <c r="C39" s="299"/>
      <c r="D39" s="300"/>
      <c r="E39" s="298"/>
      <c r="F39" s="299"/>
      <c r="G39" s="300"/>
      <c r="H39" s="298">
        <v>0</v>
      </c>
      <c r="I39" s="299">
        <v>0</v>
      </c>
      <c r="J39" s="300">
        <f>SUM(H39:I39)</f>
        <v>0</v>
      </c>
      <c r="K39" s="298">
        <f t="shared" si="1"/>
        <v>0</v>
      </c>
    </row>
    <row r="40" spans="1:11" ht="15">
      <c r="A40" s="361" t="s">
        <v>125</v>
      </c>
      <c r="B40" s="362"/>
      <c r="C40" s="363"/>
      <c r="D40" s="364"/>
      <c r="E40" s="362"/>
      <c r="F40" s="363"/>
      <c r="G40" s="364"/>
      <c r="H40" s="326">
        <v>0</v>
      </c>
      <c r="I40" s="365">
        <v>0</v>
      </c>
      <c r="J40" s="300">
        <f>SUM(H40:I40)</f>
        <v>0</v>
      </c>
      <c r="K40" s="298">
        <f t="shared" si="1"/>
        <v>0</v>
      </c>
    </row>
  </sheetData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G16" sqref="BG16"/>
    </sheetView>
  </sheetViews>
  <sheetFormatPr defaultColWidth="9.00390625" defaultRowHeight="14.25"/>
  <cols>
    <col min="1" max="1" width="19.25390625" style="331" bestFit="1" customWidth="1"/>
    <col min="2" max="46" width="9.00390625" style="331" customWidth="1"/>
    <col min="47" max="56" width="0" style="331" hidden="1" customWidth="1"/>
    <col min="57" max="16384" width="9.00390625" style="331" customWidth="1"/>
  </cols>
  <sheetData>
    <row r="1" spans="1:10" ht="15">
      <c r="A1" s="196"/>
      <c r="B1" s="1126" t="s">
        <v>208</v>
      </c>
      <c r="C1" s="1127"/>
      <c r="D1" s="1128"/>
      <c r="E1" s="1126" t="s">
        <v>133</v>
      </c>
      <c r="F1" s="1127"/>
      <c r="G1" s="1128"/>
      <c r="H1" s="1126" t="s">
        <v>132</v>
      </c>
      <c r="I1" s="1127"/>
      <c r="J1" s="1128"/>
    </row>
    <row r="2" spans="1:11" ht="15.75" thickBot="1">
      <c r="A2" s="332" t="s">
        <v>0</v>
      </c>
      <c r="B2" s="333" t="s">
        <v>45</v>
      </c>
      <c r="C2" s="121" t="s">
        <v>96</v>
      </c>
      <c r="D2" s="334" t="s">
        <v>153</v>
      </c>
      <c r="E2" s="333" t="s">
        <v>45</v>
      </c>
      <c r="F2" s="121" t="s">
        <v>96</v>
      </c>
      <c r="G2" s="334" t="s">
        <v>153</v>
      </c>
      <c r="H2" s="333" t="s">
        <v>45</v>
      </c>
      <c r="I2" s="121" t="s">
        <v>96</v>
      </c>
      <c r="J2" s="334" t="s">
        <v>153</v>
      </c>
      <c r="K2" s="284" t="s">
        <v>151</v>
      </c>
    </row>
    <row r="3" spans="1:11" ht="15">
      <c r="A3" s="335" t="s">
        <v>162</v>
      </c>
      <c r="B3" s="336">
        <v>2</v>
      </c>
      <c r="C3" s="58">
        <v>2</v>
      </c>
      <c r="D3" s="337">
        <v>4</v>
      </c>
      <c r="E3" s="338">
        <v>40</v>
      </c>
      <c r="F3" s="140">
        <v>15</v>
      </c>
      <c r="G3" s="339">
        <f aca="true" t="shared" si="0" ref="G3:G8">SUM(E3:F3)</f>
        <v>55</v>
      </c>
      <c r="H3" s="340"/>
      <c r="I3" s="341"/>
      <c r="J3" s="342"/>
      <c r="K3" s="343">
        <f aca="true" t="shared" si="1" ref="K3:K32">D3+G3+J3</f>
        <v>59</v>
      </c>
    </row>
    <row r="4" spans="1:11" ht="15">
      <c r="A4" s="335" t="s">
        <v>32</v>
      </c>
      <c r="B4" s="344">
        <v>7</v>
      </c>
      <c r="C4" s="3">
        <v>2</v>
      </c>
      <c r="D4" s="345">
        <v>9</v>
      </c>
      <c r="E4" s="275">
        <v>18</v>
      </c>
      <c r="F4" s="67">
        <v>13</v>
      </c>
      <c r="G4" s="276">
        <f t="shared" si="0"/>
        <v>31</v>
      </c>
      <c r="H4" s="82"/>
      <c r="I4" s="83"/>
      <c r="J4" s="346"/>
      <c r="K4" s="347">
        <f t="shared" si="1"/>
        <v>40</v>
      </c>
    </row>
    <row r="5" spans="1:11" ht="15">
      <c r="A5" s="184" t="s">
        <v>47</v>
      </c>
      <c r="B5" s="275"/>
      <c r="C5" s="67"/>
      <c r="D5" s="276"/>
      <c r="E5" s="275">
        <v>12</v>
      </c>
      <c r="F5" s="67">
        <v>9</v>
      </c>
      <c r="G5" s="276">
        <f t="shared" si="0"/>
        <v>21</v>
      </c>
      <c r="H5" s="82"/>
      <c r="I5" s="83"/>
      <c r="J5" s="346"/>
      <c r="K5" s="347">
        <f t="shared" si="1"/>
        <v>21</v>
      </c>
    </row>
    <row r="6" spans="1:11" ht="15">
      <c r="A6" s="335" t="s">
        <v>166</v>
      </c>
      <c r="B6" s="344">
        <v>2</v>
      </c>
      <c r="C6" s="348">
        <v>1</v>
      </c>
      <c r="D6" s="345">
        <v>3</v>
      </c>
      <c r="E6" s="275">
        <v>7</v>
      </c>
      <c r="F6" s="67">
        <v>6</v>
      </c>
      <c r="G6" s="276">
        <f t="shared" si="0"/>
        <v>13</v>
      </c>
      <c r="H6" s="349"/>
      <c r="I6" s="350"/>
      <c r="J6" s="351"/>
      <c r="K6" s="347">
        <f t="shared" si="1"/>
        <v>16</v>
      </c>
    </row>
    <row r="7" spans="1:11" ht="15">
      <c r="A7" s="335" t="s">
        <v>193</v>
      </c>
      <c r="B7" s="344">
        <v>4</v>
      </c>
      <c r="C7" s="348">
        <v>2</v>
      </c>
      <c r="D7" s="345">
        <v>6</v>
      </c>
      <c r="E7" s="275">
        <v>5</v>
      </c>
      <c r="F7" s="67">
        <v>3</v>
      </c>
      <c r="G7" s="276">
        <f t="shared" si="0"/>
        <v>8</v>
      </c>
      <c r="H7" s="349"/>
      <c r="I7" s="350"/>
      <c r="J7" s="351"/>
      <c r="K7" s="347">
        <f t="shared" si="1"/>
        <v>14</v>
      </c>
    </row>
    <row r="8" spans="1:11" ht="15">
      <c r="A8" s="335" t="s">
        <v>170</v>
      </c>
      <c r="B8" s="344">
        <v>1</v>
      </c>
      <c r="C8" s="348">
        <v>0</v>
      </c>
      <c r="D8" s="345">
        <v>1</v>
      </c>
      <c r="E8" s="275">
        <v>5</v>
      </c>
      <c r="F8" s="67">
        <v>3</v>
      </c>
      <c r="G8" s="276">
        <f t="shared" si="0"/>
        <v>8</v>
      </c>
      <c r="H8" s="349"/>
      <c r="I8" s="350"/>
      <c r="J8" s="351"/>
      <c r="K8" s="347">
        <f t="shared" si="1"/>
        <v>9</v>
      </c>
    </row>
    <row r="9" spans="1:11" ht="15">
      <c r="A9" s="335" t="s">
        <v>71</v>
      </c>
      <c r="B9" s="344"/>
      <c r="C9" s="348"/>
      <c r="D9" s="345"/>
      <c r="E9" s="275"/>
      <c r="F9" s="67"/>
      <c r="G9" s="276"/>
      <c r="H9" s="275">
        <v>4</v>
      </c>
      <c r="I9" s="67">
        <v>4</v>
      </c>
      <c r="J9" s="196">
        <f>SUM(H9:I9)</f>
        <v>8</v>
      </c>
      <c r="K9" s="347">
        <f t="shared" si="1"/>
        <v>8</v>
      </c>
    </row>
    <row r="10" spans="1:11" ht="15">
      <c r="A10" s="184" t="s">
        <v>42</v>
      </c>
      <c r="B10" s="275"/>
      <c r="C10" s="67"/>
      <c r="D10" s="276"/>
      <c r="E10" s="275">
        <v>3</v>
      </c>
      <c r="F10" s="67">
        <v>1</v>
      </c>
      <c r="G10" s="276">
        <f>SUM(E10:F10)</f>
        <v>4</v>
      </c>
      <c r="H10" s="275">
        <v>3</v>
      </c>
      <c r="I10" s="67">
        <v>1</v>
      </c>
      <c r="J10" s="196">
        <f>SUM(H10:I10)</f>
        <v>4</v>
      </c>
      <c r="K10" s="347">
        <f t="shared" si="1"/>
        <v>8</v>
      </c>
    </row>
    <row r="11" spans="1:11" ht="15">
      <c r="A11" s="184" t="s">
        <v>72</v>
      </c>
      <c r="B11" s="275"/>
      <c r="C11" s="67"/>
      <c r="D11" s="276"/>
      <c r="E11" s="275"/>
      <c r="F11" s="67"/>
      <c r="G11" s="276"/>
      <c r="H11" s="275">
        <v>6</v>
      </c>
      <c r="I11" s="67">
        <v>2</v>
      </c>
      <c r="J11" s="196">
        <f>SUM(H11:I11)</f>
        <v>8</v>
      </c>
      <c r="K11" s="347">
        <f t="shared" si="1"/>
        <v>8</v>
      </c>
    </row>
    <row r="12" spans="1:11" ht="15">
      <c r="A12" s="335" t="s">
        <v>28</v>
      </c>
      <c r="B12" s="344">
        <v>1</v>
      </c>
      <c r="C12" s="348">
        <v>3</v>
      </c>
      <c r="D12" s="345">
        <v>4</v>
      </c>
      <c r="E12" s="275"/>
      <c r="F12" s="67"/>
      <c r="G12" s="276"/>
      <c r="H12" s="349"/>
      <c r="I12" s="350"/>
      <c r="J12" s="351"/>
      <c r="K12" s="347">
        <f t="shared" si="1"/>
        <v>4</v>
      </c>
    </row>
    <row r="13" spans="1:11" ht="15">
      <c r="A13" s="184" t="s">
        <v>194</v>
      </c>
      <c r="B13" s="275"/>
      <c r="C13" s="67"/>
      <c r="D13" s="276"/>
      <c r="E13" s="275">
        <v>2</v>
      </c>
      <c r="F13" s="67">
        <v>1</v>
      </c>
      <c r="G13" s="276">
        <f>SUM(E13:F13)</f>
        <v>3</v>
      </c>
      <c r="H13" s="82"/>
      <c r="I13" s="83"/>
      <c r="J13" s="346"/>
      <c r="K13" s="347">
        <f t="shared" si="1"/>
        <v>3</v>
      </c>
    </row>
    <row r="14" spans="1:11" ht="15">
      <c r="A14" s="184" t="s">
        <v>172</v>
      </c>
      <c r="B14" s="275"/>
      <c r="C14" s="67"/>
      <c r="D14" s="276"/>
      <c r="E14" s="275">
        <v>2</v>
      </c>
      <c r="F14" s="67">
        <v>4</v>
      </c>
      <c r="G14" s="276">
        <f>SUM(E14:F14)</f>
        <v>6</v>
      </c>
      <c r="H14" s="349"/>
      <c r="I14" s="350"/>
      <c r="J14" s="351"/>
      <c r="K14" s="347">
        <f t="shared" si="1"/>
        <v>6</v>
      </c>
    </row>
    <row r="15" spans="1:11" ht="15">
      <c r="A15" s="184" t="s">
        <v>31</v>
      </c>
      <c r="B15" s="275"/>
      <c r="C15" s="67"/>
      <c r="D15" s="276"/>
      <c r="E15" s="275">
        <v>1</v>
      </c>
      <c r="F15" s="67">
        <v>0</v>
      </c>
      <c r="G15" s="276">
        <f>SUM(E15:F15)</f>
        <v>1</v>
      </c>
      <c r="H15" s="275">
        <v>0</v>
      </c>
      <c r="I15" s="67">
        <v>3</v>
      </c>
      <c r="J15" s="196">
        <f>SUM(H15:I15)</f>
        <v>3</v>
      </c>
      <c r="K15" s="347">
        <f t="shared" si="1"/>
        <v>4</v>
      </c>
    </row>
    <row r="16" spans="1:11" ht="15">
      <c r="A16" s="184" t="s">
        <v>27</v>
      </c>
      <c r="B16" s="275"/>
      <c r="C16" s="67"/>
      <c r="D16" s="276"/>
      <c r="E16" s="275">
        <v>0</v>
      </c>
      <c r="F16" s="67">
        <v>0</v>
      </c>
      <c r="G16" s="276">
        <f>SUM(E16:F16)</f>
        <v>0</v>
      </c>
      <c r="H16" s="275">
        <v>3</v>
      </c>
      <c r="I16" s="67">
        <v>0</v>
      </c>
      <c r="J16" s="196">
        <f>SUM(H16:I16)</f>
        <v>3</v>
      </c>
      <c r="K16" s="347">
        <f t="shared" si="1"/>
        <v>3</v>
      </c>
    </row>
    <row r="17" spans="1:11" ht="15">
      <c r="A17" s="184" t="s">
        <v>116</v>
      </c>
      <c r="B17" s="275"/>
      <c r="C17" s="67"/>
      <c r="D17" s="276"/>
      <c r="E17" s="275">
        <v>2</v>
      </c>
      <c r="F17" s="67">
        <v>1</v>
      </c>
      <c r="G17" s="276">
        <f>SUM(E17:F17)</f>
        <v>3</v>
      </c>
      <c r="H17" s="349"/>
      <c r="I17" s="350"/>
      <c r="J17" s="351"/>
      <c r="K17" s="347">
        <f t="shared" si="1"/>
        <v>3</v>
      </c>
    </row>
    <row r="18" spans="1:11" ht="15">
      <c r="A18" s="335" t="s">
        <v>174</v>
      </c>
      <c r="B18" s="344">
        <v>0</v>
      </c>
      <c r="C18" s="348">
        <v>3</v>
      </c>
      <c r="D18" s="345">
        <v>3</v>
      </c>
      <c r="E18" s="275"/>
      <c r="F18" s="67"/>
      <c r="G18" s="276"/>
      <c r="H18" s="349"/>
      <c r="I18" s="350"/>
      <c r="J18" s="351"/>
      <c r="K18" s="347">
        <f t="shared" si="1"/>
        <v>3</v>
      </c>
    </row>
    <row r="19" spans="1:11" ht="15">
      <c r="A19" s="184" t="s">
        <v>21</v>
      </c>
      <c r="B19" s="275"/>
      <c r="C19" s="67"/>
      <c r="D19" s="276"/>
      <c r="E19" s="275">
        <v>1</v>
      </c>
      <c r="F19" s="67">
        <v>0</v>
      </c>
      <c r="G19" s="276">
        <f>SUM(E19:F19)</f>
        <v>1</v>
      </c>
      <c r="H19" s="275">
        <v>0</v>
      </c>
      <c r="I19" s="67">
        <v>1</v>
      </c>
      <c r="J19" s="196">
        <f>SUM(H19:I19)</f>
        <v>1</v>
      </c>
      <c r="K19" s="347">
        <f t="shared" si="1"/>
        <v>2</v>
      </c>
    </row>
    <row r="20" spans="1:11" ht="15">
      <c r="A20" s="335" t="s">
        <v>23</v>
      </c>
      <c r="B20" s="344">
        <v>2</v>
      </c>
      <c r="C20" s="348">
        <v>0</v>
      </c>
      <c r="D20" s="345">
        <v>2</v>
      </c>
      <c r="E20" s="275"/>
      <c r="F20" s="67"/>
      <c r="G20" s="276"/>
      <c r="H20" s="82"/>
      <c r="I20" s="83"/>
      <c r="J20" s="346"/>
      <c r="K20" s="347">
        <f t="shared" si="1"/>
        <v>2</v>
      </c>
    </row>
    <row r="21" spans="1:11" ht="15">
      <c r="A21" s="335" t="s">
        <v>26</v>
      </c>
      <c r="B21" s="344">
        <v>1</v>
      </c>
      <c r="C21" s="348">
        <v>1</v>
      </c>
      <c r="D21" s="345">
        <v>2</v>
      </c>
      <c r="E21" s="275"/>
      <c r="F21" s="67"/>
      <c r="G21" s="276"/>
      <c r="H21" s="82"/>
      <c r="I21" s="83"/>
      <c r="J21" s="346"/>
      <c r="K21" s="347">
        <f t="shared" si="1"/>
        <v>2</v>
      </c>
    </row>
    <row r="22" spans="1:11" ht="15">
      <c r="A22" s="184" t="s">
        <v>176</v>
      </c>
      <c r="B22" s="275"/>
      <c r="C22" s="67"/>
      <c r="D22" s="276"/>
      <c r="E22" s="275">
        <v>2</v>
      </c>
      <c r="F22" s="67">
        <v>0</v>
      </c>
      <c r="G22" s="276">
        <f>SUM(E22:F22)</f>
        <v>2</v>
      </c>
      <c r="H22" s="349"/>
      <c r="I22" s="350"/>
      <c r="J22" s="351"/>
      <c r="K22" s="347">
        <f t="shared" si="1"/>
        <v>2</v>
      </c>
    </row>
    <row r="23" spans="1:11" ht="15">
      <c r="A23" s="184" t="s">
        <v>22</v>
      </c>
      <c r="B23" s="275"/>
      <c r="C23" s="67"/>
      <c r="D23" s="276"/>
      <c r="E23" s="275">
        <v>0</v>
      </c>
      <c r="F23" s="67">
        <v>0</v>
      </c>
      <c r="G23" s="276">
        <f>SUM(E23:F23)</f>
        <v>0</v>
      </c>
      <c r="H23" s="275">
        <v>1</v>
      </c>
      <c r="I23" s="67">
        <v>0</v>
      </c>
      <c r="J23" s="196">
        <f>SUM(H23:I23)</f>
        <v>1</v>
      </c>
      <c r="K23" s="347">
        <f t="shared" si="1"/>
        <v>1</v>
      </c>
    </row>
    <row r="24" spans="1:11" ht="15">
      <c r="A24" s="335" t="s">
        <v>179</v>
      </c>
      <c r="B24" s="344">
        <v>1</v>
      </c>
      <c r="C24" s="348">
        <v>0</v>
      </c>
      <c r="D24" s="345">
        <v>1</v>
      </c>
      <c r="E24" s="275">
        <v>0</v>
      </c>
      <c r="F24" s="67">
        <v>0</v>
      </c>
      <c r="G24" s="276">
        <f>SUM(E24:F24)</f>
        <v>0</v>
      </c>
      <c r="H24" s="349"/>
      <c r="I24" s="350"/>
      <c r="J24" s="351"/>
      <c r="K24" s="347">
        <f t="shared" si="1"/>
        <v>1</v>
      </c>
    </row>
    <row r="25" spans="1:11" ht="15">
      <c r="A25" s="335" t="s">
        <v>181</v>
      </c>
      <c r="B25" s="344">
        <v>1</v>
      </c>
      <c r="C25" s="348">
        <v>0</v>
      </c>
      <c r="D25" s="345">
        <v>1</v>
      </c>
      <c r="E25" s="275"/>
      <c r="F25" s="67"/>
      <c r="G25" s="276"/>
      <c r="H25" s="349"/>
      <c r="I25" s="350"/>
      <c r="J25" s="351"/>
      <c r="K25" s="347">
        <f t="shared" si="1"/>
        <v>1</v>
      </c>
    </row>
    <row r="26" spans="1:11" ht="15">
      <c r="A26" s="335" t="s">
        <v>195</v>
      </c>
      <c r="B26" s="344"/>
      <c r="C26" s="348"/>
      <c r="D26" s="345"/>
      <c r="E26" s="275"/>
      <c r="F26" s="67"/>
      <c r="G26" s="276"/>
      <c r="H26" s="275">
        <v>0</v>
      </c>
      <c r="I26" s="67">
        <v>0</v>
      </c>
      <c r="J26" s="196">
        <f>SUM(H26:I26)</f>
        <v>0</v>
      </c>
      <c r="K26" s="347">
        <f t="shared" si="1"/>
        <v>0</v>
      </c>
    </row>
    <row r="27" spans="1:11" ht="15">
      <c r="A27" s="184" t="s">
        <v>17</v>
      </c>
      <c r="B27" s="275"/>
      <c r="C27" s="67"/>
      <c r="D27" s="276"/>
      <c r="E27" s="275">
        <v>0</v>
      </c>
      <c r="F27" s="67">
        <v>0</v>
      </c>
      <c r="G27" s="276">
        <f>SUM(E27:F27)</f>
        <v>0</v>
      </c>
      <c r="H27" s="82"/>
      <c r="I27" s="83"/>
      <c r="J27" s="346"/>
      <c r="K27" s="347">
        <f t="shared" si="1"/>
        <v>0</v>
      </c>
    </row>
    <row r="28" spans="1:11" ht="15">
      <c r="A28" s="184" t="s">
        <v>183</v>
      </c>
      <c r="B28" s="275"/>
      <c r="C28" s="67"/>
      <c r="D28" s="276"/>
      <c r="E28" s="275">
        <v>0</v>
      </c>
      <c r="F28" s="67">
        <v>0</v>
      </c>
      <c r="G28" s="276">
        <f>SUM(E28:F28)</f>
        <v>0</v>
      </c>
      <c r="H28" s="349"/>
      <c r="I28" s="350"/>
      <c r="J28" s="351"/>
      <c r="K28" s="347">
        <f t="shared" si="1"/>
        <v>0</v>
      </c>
    </row>
    <row r="29" spans="1:11" ht="15">
      <c r="A29" s="184" t="s">
        <v>184</v>
      </c>
      <c r="B29" s="275"/>
      <c r="C29" s="67"/>
      <c r="D29" s="276"/>
      <c r="E29" s="275">
        <v>0</v>
      </c>
      <c r="F29" s="67">
        <v>0</v>
      </c>
      <c r="G29" s="276">
        <f>SUM(E29:F29)</f>
        <v>0</v>
      </c>
      <c r="H29" s="349"/>
      <c r="I29" s="350"/>
      <c r="J29" s="351"/>
      <c r="K29" s="347">
        <f t="shared" si="1"/>
        <v>0</v>
      </c>
    </row>
    <row r="30" spans="1:11" ht="15">
      <c r="A30" s="184" t="s">
        <v>30</v>
      </c>
      <c r="B30" s="275"/>
      <c r="C30" s="67"/>
      <c r="D30" s="276"/>
      <c r="E30" s="275">
        <v>0</v>
      </c>
      <c r="F30" s="67">
        <v>0</v>
      </c>
      <c r="G30" s="276">
        <f>SUM(E30:F30)</f>
        <v>0</v>
      </c>
      <c r="H30" s="82"/>
      <c r="I30" s="83"/>
      <c r="J30" s="346"/>
      <c r="K30" s="347">
        <f t="shared" si="1"/>
        <v>0</v>
      </c>
    </row>
    <row r="31" spans="1:11" ht="15">
      <c r="A31" s="184" t="s">
        <v>180</v>
      </c>
      <c r="B31" s="275"/>
      <c r="C31" s="67"/>
      <c r="D31" s="276"/>
      <c r="E31" s="275">
        <v>0</v>
      </c>
      <c r="F31" s="67">
        <v>1</v>
      </c>
      <c r="G31" s="276">
        <f>SUM(E31:F31)</f>
        <v>1</v>
      </c>
      <c r="H31" s="349"/>
      <c r="I31" s="350"/>
      <c r="J31" s="351"/>
      <c r="K31" s="347">
        <f t="shared" si="1"/>
        <v>1</v>
      </c>
    </row>
    <row r="32" spans="1:11" ht="15.75" thickBot="1">
      <c r="A32" s="335" t="s">
        <v>122</v>
      </c>
      <c r="B32" s="352"/>
      <c r="C32" s="23"/>
      <c r="D32" s="353"/>
      <c r="E32" s="333"/>
      <c r="F32" s="121"/>
      <c r="G32" s="334"/>
      <c r="H32" s="333">
        <v>0</v>
      </c>
      <c r="I32" s="121">
        <v>0</v>
      </c>
      <c r="J32" s="354">
        <f>SUM(H32:I32)</f>
        <v>0</v>
      </c>
      <c r="K32" s="355">
        <f t="shared" si="1"/>
        <v>0</v>
      </c>
    </row>
    <row r="33" ht="15">
      <c r="A33" s="25"/>
    </row>
    <row r="34" ht="15">
      <c r="A34" s="25"/>
    </row>
    <row r="35" ht="15">
      <c r="A35" s="356"/>
    </row>
    <row r="36" ht="15">
      <c r="A36" s="356"/>
    </row>
    <row r="37" ht="15">
      <c r="A37" s="356"/>
    </row>
    <row r="38" ht="15">
      <c r="A38" s="356"/>
    </row>
    <row r="39" ht="15">
      <c r="A39" s="356"/>
    </row>
    <row r="40" ht="15">
      <c r="A40" s="356"/>
    </row>
    <row r="41" ht="15">
      <c r="A41" s="356"/>
    </row>
    <row r="42" ht="15">
      <c r="A42" s="357"/>
    </row>
    <row r="43" ht="15">
      <c r="A43" s="356"/>
    </row>
    <row r="44" ht="15">
      <c r="A44" s="25"/>
    </row>
    <row r="45" ht="15">
      <c r="A45" s="25"/>
    </row>
  </sheetData>
  <mergeCells count="3">
    <mergeCell ref="B1:D1"/>
    <mergeCell ref="E1:G1"/>
    <mergeCell ref="H1:J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BG16" sqref="BG16"/>
    </sheetView>
  </sheetViews>
  <sheetFormatPr defaultColWidth="9.00390625" defaultRowHeight="14.25"/>
  <cols>
    <col min="1" max="1" width="10.50390625" style="290" customWidth="1"/>
    <col min="2" max="2" width="9.875" style="290" customWidth="1"/>
    <col min="3" max="4" width="10.50390625" style="290" customWidth="1"/>
    <col min="5" max="6" width="9.00390625" style="290" customWidth="1"/>
    <col min="7" max="7" width="11.50390625" style="290" customWidth="1"/>
    <col min="8" max="8" width="10.50390625" style="290" customWidth="1"/>
    <col min="9" max="9" width="10.125" style="290" customWidth="1"/>
    <col min="10" max="10" width="10.50390625" style="290" customWidth="1"/>
    <col min="11" max="46" width="9.00390625" style="290" customWidth="1"/>
    <col min="47" max="56" width="0" style="290" hidden="1" customWidth="1"/>
    <col min="57" max="16384" width="9.00390625" style="290" customWidth="1"/>
  </cols>
  <sheetData>
    <row r="1" spans="1:11" ht="15" thickBot="1">
      <c r="A1" s="287" t="s">
        <v>145</v>
      </c>
      <c r="B1" s="288" t="s">
        <v>132</v>
      </c>
      <c r="C1" s="288" t="s">
        <v>133</v>
      </c>
      <c r="D1" s="288" t="s">
        <v>134</v>
      </c>
      <c r="E1" s="289"/>
      <c r="G1" s="287" t="s">
        <v>146</v>
      </c>
      <c r="H1" s="288" t="s">
        <v>132</v>
      </c>
      <c r="I1" s="288" t="s">
        <v>133</v>
      </c>
      <c r="J1" s="288" t="s">
        <v>134</v>
      </c>
      <c r="K1" s="289"/>
    </row>
    <row r="2" spans="1:11" ht="14.25">
      <c r="A2" s="291" t="s">
        <v>135</v>
      </c>
      <c r="B2" s="292">
        <v>3</v>
      </c>
      <c r="C2" s="293">
        <v>2</v>
      </c>
      <c r="D2" s="293"/>
      <c r="E2" s="294">
        <f>SUM(B2:D2)</f>
        <v>5</v>
      </c>
      <c r="G2" s="295" t="s">
        <v>135</v>
      </c>
      <c r="H2" s="292">
        <v>32</v>
      </c>
      <c r="I2" s="293"/>
      <c r="J2" s="293"/>
      <c r="K2" s="296">
        <f aca="true" t="shared" si="0" ref="K2:K9">SUM(H2:J2)</f>
        <v>32</v>
      </c>
    </row>
    <row r="3" spans="1:11" ht="14.25">
      <c r="A3" s="297" t="s">
        <v>136</v>
      </c>
      <c r="B3" s="298">
        <v>3</v>
      </c>
      <c r="C3" s="299">
        <v>1</v>
      </c>
      <c r="D3" s="299">
        <v>0</v>
      </c>
      <c r="E3" s="300">
        <f>SUM(B3:D3)</f>
        <v>4</v>
      </c>
      <c r="G3" s="297" t="s">
        <v>136</v>
      </c>
      <c r="H3" s="298">
        <v>21</v>
      </c>
      <c r="I3" s="299"/>
      <c r="J3" s="299"/>
      <c r="K3" s="300">
        <f t="shared" si="0"/>
        <v>21</v>
      </c>
    </row>
    <row r="4" spans="1:11" ht="14.25">
      <c r="A4" s="297" t="s">
        <v>137</v>
      </c>
      <c r="B4" s="298">
        <v>18</v>
      </c>
      <c r="C4" s="2">
        <v>17</v>
      </c>
      <c r="D4" s="299">
        <v>16</v>
      </c>
      <c r="E4" s="300">
        <f>SUM(B4:D4)</f>
        <v>51</v>
      </c>
      <c r="G4" s="297" t="s">
        <v>137</v>
      </c>
      <c r="H4" s="298">
        <v>159</v>
      </c>
      <c r="I4" s="299">
        <v>129</v>
      </c>
      <c r="J4" s="299"/>
      <c r="K4" s="300">
        <f t="shared" si="0"/>
        <v>288</v>
      </c>
    </row>
    <row r="5" spans="1:11" ht="14.25">
      <c r="A5" s="297" t="s">
        <v>138</v>
      </c>
      <c r="B5" s="298">
        <v>18</v>
      </c>
      <c r="C5" s="299">
        <v>16</v>
      </c>
      <c r="D5" s="299">
        <v>10</v>
      </c>
      <c r="E5" s="300">
        <f aca="true" t="shared" si="1" ref="E5:E10">SUM(B5:D5)</f>
        <v>44</v>
      </c>
      <c r="G5" s="297" t="s">
        <v>138</v>
      </c>
      <c r="H5" s="298">
        <v>139</v>
      </c>
      <c r="I5" s="299">
        <v>102</v>
      </c>
      <c r="J5" s="299"/>
      <c r="K5" s="300">
        <f t="shared" si="0"/>
        <v>241</v>
      </c>
    </row>
    <row r="6" spans="1:11" ht="14.25">
      <c r="A6" s="297" t="s">
        <v>139</v>
      </c>
      <c r="B6" s="298">
        <v>8</v>
      </c>
      <c r="C6" s="299">
        <v>0</v>
      </c>
      <c r="D6" s="299">
        <v>0</v>
      </c>
      <c r="E6" s="300">
        <f t="shared" si="1"/>
        <v>8</v>
      </c>
      <c r="G6" s="297" t="s">
        <v>139</v>
      </c>
      <c r="H6" s="298">
        <v>53</v>
      </c>
      <c r="I6" s="299">
        <v>0</v>
      </c>
      <c r="J6" s="299">
        <v>0</v>
      </c>
      <c r="K6" s="300">
        <f t="shared" si="0"/>
        <v>53</v>
      </c>
    </row>
    <row r="7" spans="1:11" ht="14.25">
      <c r="A7" s="297" t="s">
        <v>140</v>
      </c>
      <c r="B7" s="298">
        <v>10</v>
      </c>
      <c r="C7" s="299">
        <v>10</v>
      </c>
      <c r="D7" s="299">
        <v>0</v>
      </c>
      <c r="E7" s="300">
        <f t="shared" si="1"/>
        <v>20</v>
      </c>
      <c r="G7" s="297" t="s">
        <v>140</v>
      </c>
      <c r="H7" s="298">
        <v>114</v>
      </c>
      <c r="I7" s="299">
        <v>77</v>
      </c>
      <c r="J7" s="299">
        <v>0</v>
      </c>
      <c r="K7" s="300">
        <f t="shared" si="0"/>
        <v>191</v>
      </c>
    </row>
    <row r="8" spans="1:11" ht="14.25">
      <c r="A8" s="297" t="s">
        <v>141</v>
      </c>
      <c r="B8" s="298">
        <v>10</v>
      </c>
      <c r="C8" s="299">
        <v>8</v>
      </c>
      <c r="D8" s="299">
        <v>12</v>
      </c>
      <c r="E8" s="300">
        <f t="shared" si="1"/>
        <v>30</v>
      </c>
      <c r="G8" s="297" t="s">
        <v>141</v>
      </c>
      <c r="H8" s="298">
        <v>155</v>
      </c>
      <c r="I8" s="299">
        <v>63</v>
      </c>
      <c r="J8" s="299">
        <v>71</v>
      </c>
      <c r="K8" s="300">
        <f t="shared" si="0"/>
        <v>289</v>
      </c>
    </row>
    <row r="9" spans="1:11" ht="14.25">
      <c r="A9" s="297" t="s">
        <v>142</v>
      </c>
      <c r="B9" s="298">
        <v>14</v>
      </c>
      <c r="C9" s="299">
        <v>8</v>
      </c>
      <c r="D9" s="299">
        <v>12</v>
      </c>
      <c r="E9" s="300">
        <f t="shared" si="1"/>
        <v>34</v>
      </c>
      <c r="G9" s="297" t="s">
        <v>142</v>
      </c>
      <c r="H9" s="298">
        <v>152</v>
      </c>
      <c r="I9" s="299">
        <v>51</v>
      </c>
      <c r="J9" s="299">
        <v>46</v>
      </c>
      <c r="K9" s="300">
        <f t="shared" si="0"/>
        <v>249</v>
      </c>
    </row>
    <row r="10" spans="1:11" ht="15" thickBot="1">
      <c r="A10" s="301" t="s">
        <v>143</v>
      </c>
      <c r="B10" s="302">
        <v>12</v>
      </c>
      <c r="C10" s="303">
        <v>16</v>
      </c>
      <c r="D10" s="303">
        <v>8</v>
      </c>
      <c r="E10" s="304">
        <f t="shared" si="1"/>
        <v>36</v>
      </c>
      <c r="G10" s="305" t="s">
        <v>143</v>
      </c>
      <c r="H10" s="306">
        <v>55</v>
      </c>
      <c r="I10" s="307">
        <v>101</v>
      </c>
      <c r="J10" s="307"/>
      <c r="K10" s="308">
        <f>SUM(H10:J10)</f>
        <v>156</v>
      </c>
    </row>
    <row r="11" spans="1:11" ht="16.5" thickBot="1">
      <c r="A11" s="309" t="s">
        <v>97</v>
      </c>
      <c r="B11" s="310">
        <f>SUM(B2:B10)</f>
        <v>96</v>
      </c>
      <c r="C11" s="288">
        <f>SUM(C2:C10)</f>
        <v>78</v>
      </c>
      <c r="D11" s="288">
        <f>SUM(D2:D10)</f>
        <v>58</v>
      </c>
      <c r="E11" s="311">
        <f>SUM(B11:D11)</f>
        <v>232</v>
      </c>
      <c r="G11" s="312" t="s">
        <v>97</v>
      </c>
      <c r="H11" s="313">
        <f>SUM(H2:H10)</f>
        <v>880</v>
      </c>
      <c r="I11" s="314">
        <f>SUM(I2:I10)</f>
        <v>523</v>
      </c>
      <c r="J11" s="314">
        <f>SUM(J2:J10)</f>
        <v>117</v>
      </c>
      <c r="K11" s="315">
        <f>SUM(H11:J11)</f>
        <v>1520</v>
      </c>
    </row>
    <row r="12" ht="15" thickBot="1"/>
    <row r="13" spans="1:11" ht="15" thickBot="1">
      <c r="A13" s="309" t="s">
        <v>144</v>
      </c>
      <c r="B13" s="310" t="s">
        <v>132</v>
      </c>
      <c r="C13" s="288" t="s">
        <v>133</v>
      </c>
      <c r="D13" s="288" t="s">
        <v>134</v>
      </c>
      <c r="E13" s="289"/>
      <c r="G13" s="287" t="s">
        <v>148</v>
      </c>
      <c r="H13" s="288" t="s">
        <v>132</v>
      </c>
      <c r="I13" s="288" t="s">
        <v>133</v>
      </c>
      <c r="J13" s="288" t="s">
        <v>134</v>
      </c>
      <c r="K13" s="289"/>
    </row>
    <row r="14" spans="1:11" ht="14.25">
      <c r="A14" s="316" t="s">
        <v>135</v>
      </c>
      <c r="B14" s="292">
        <v>2</v>
      </c>
      <c r="C14" s="293">
        <v>1</v>
      </c>
      <c r="D14" s="293"/>
      <c r="E14" s="294"/>
      <c r="G14" s="295" t="s">
        <v>135</v>
      </c>
      <c r="H14" s="292">
        <v>15</v>
      </c>
      <c r="I14" s="293"/>
      <c r="J14" s="293"/>
      <c r="K14" s="294"/>
    </row>
    <row r="15" spans="1:11" ht="14.25">
      <c r="A15" s="297" t="s">
        <v>136</v>
      </c>
      <c r="B15" s="298">
        <v>2</v>
      </c>
      <c r="C15" s="299">
        <v>0</v>
      </c>
      <c r="D15" s="299">
        <v>0</v>
      </c>
      <c r="E15" s="300"/>
      <c r="G15" s="297" t="s">
        <v>136</v>
      </c>
      <c r="H15" s="298">
        <v>19</v>
      </c>
      <c r="I15" s="299"/>
      <c r="J15" s="299"/>
      <c r="K15" s="300"/>
    </row>
    <row r="16" spans="1:11" ht="14.25">
      <c r="A16" s="297" t="s">
        <v>137</v>
      </c>
      <c r="B16" s="298">
        <v>11</v>
      </c>
      <c r="C16" s="299">
        <v>9</v>
      </c>
      <c r="D16" s="299"/>
      <c r="E16" s="300"/>
      <c r="G16" s="297" t="s">
        <v>137</v>
      </c>
      <c r="H16" s="298">
        <v>99</v>
      </c>
      <c r="I16" s="299">
        <v>64</v>
      </c>
      <c r="J16" s="299"/>
      <c r="K16" s="300"/>
    </row>
    <row r="17" spans="1:11" ht="14.25">
      <c r="A17" s="297" t="s">
        <v>138</v>
      </c>
      <c r="B17" s="298">
        <v>14</v>
      </c>
      <c r="C17" s="299">
        <v>7</v>
      </c>
      <c r="D17" s="299"/>
      <c r="E17" s="300"/>
      <c r="G17" s="297" t="s">
        <v>138</v>
      </c>
      <c r="H17" s="298">
        <v>80</v>
      </c>
      <c r="I17" s="299">
        <v>92</v>
      </c>
      <c r="J17" s="299"/>
      <c r="K17" s="300"/>
    </row>
    <row r="18" spans="1:11" ht="14.25">
      <c r="A18" s="297" t="s">
        <v>139</v>
      </c>
      <c r="B18" s="298">
        <v>5</v>
      </c>
      <c r="C18" s="299">
        <v>0</v>
      </c>
      <c r="D18" s="299">
        <v>0</v>
      </c>
      <c r="E18" s="300"/>
      <c r="G18" s="297" t="s">
        <v>139</v>
      </c>
      <c r="H18" s="298">
        <v>38</v>
      </c>
      <c r="I18" s="299">
        <v>0</v>
      </c>
      <c r="J18" s="299">
        <v>0</v>
      </c>
      <c r="K18" s="300"/>
    </row>
    <row r="19" spans="1:11" ht="14.25">
      <c r="A19" s="297" t="s">
        <v>140</v>
      </c>
      <c r="B19" s="317">
        <v>10</v>
      </c>
      <c r="C19" s="299">
        <v>6</v>
      </c>
      <c r="D19" s="299">
        <v>0</v>
      </c>
      <c r="E19" s="300"/>
      <c r="G19" s="297" t="s">
        <v>140</v>
      </c>
      <c r="H19" s="298">
        <v>38</v>
      </c>
      <c r="I19" s="299">
        <v>59</v>
      </c>
      <c r="J19" s="299">
        <v>0</v>
      </c>
      <c r="K19" s="300">
        <f>SUM(H19:J19)</f>
        <v>97</v>
      </c>
    </row>
    <row r="20" spans="1:11" ht="14.25">
      <c r="A20" s="297" t="s">
        <v>141</v>
      </c>
      <c r="B20" s="298">
        <v>9</v>
      </c>
      <c r="C20" s="299">
        <v>6</v>
      </c>
      <c r="D20" s="299">
        <v>7</v>
      </c>
      <c r="E20" s="300"/>
      <c r="G20" s="297" t="s">
        <v>141</v>
      </c>
      <c r="H20" s="298">
        <v>20</v>
      </c>
      <c r="I20" s="299">
        <v>30</v>
      </c>
      <c r="J20" s="299">
        <v>61</v>
      </c>
      <c r="K20" s="300">
        <f>SUM(H20:J20)</f>
        <v>111</v>
      </c>
    </row>
    <row r="21" spans="1:11" ht="14.25">
      <c r="A21" s="297" t="s">
        <v>142</v>
      </c>
      <c r="B21" s="298">
        <v>13</v>
      </c>
      <c r="C21" s="299">
        <v>7</v>
      </c>
      <c r="D21" s="299">
        <v>4</v>
      </c>
      <c r="E21" s="300"/>
      <c r="G21" s="297" t="s">
        <v>142</v>
      </c>
      <c r="H21" s="298">
        <v>31</v>
      </c>
      <c r="I21" s="299">
        <v>11</v>
      </c>
      <c r="J21" s="299">
        <v>34</v>
      </c>
      <c r="K21" s="300">
        <f>SUM(H21:J21)</f>
        <v>76</v>
      </c>
    </row>
    <row r="22" spans="1:11" ht="15" thickBot="1">
      <c r="A22" s="305" t="s">
        <v>143</v>
      </c>
      <c r="B22" s="306">
        <v>4</v>
      </c>
      <c r="C22" s="307">
        <v>9</v>
      </c>
      <c r="D22" s="307"/>
      <c r="E22" s="308"/>
      <c r="G22" s="305" t="s">
        <v>143</v>
      </c>
      <c r="H22" s="306">
        <v>67</v>
      </c>
      <c r="I22" s="307">
        <v>68</v>
      </c>
      <c r="J22" s="307"/>
      <c r="K22" s="308">
        <f>SUM(H22:J22)</f>
        <v>135</v>
      </c>
    </row>
    <row r="23" spans="1:11" ht="15" thickBot="1">
      <c r="A23" s="318" t="s">
        <v>97</v>
      </c>
      <c r="B23" s="313">
        <f>SUM(B14:B22)</f>
        <v>70</v>
      </c>
      <c r="C23" s="314">
        <f>SUM(C14:C22)</f>
        <v>45</v>
      </c>
      <c r="D23" s="314">
        <f>SUM(D14:D22)</f>
        <v>11</v>
      </c>
      <c r="E23" s="315">
        <f>SUM(B23:D23)</f>
        <v>126</v>
      </c>
      <c r="G23" s="312" t="s">
        <v>97</v>
      </c>
      <c r="H23" s="313">
        <f>SUM(H14:H22)</f>
        <v>407</v>
      </c>
      <c r="I23" s="314">
        <f>SUM(I14:I22)</f>
        <v>324</v>
      </c>
      <c r="J23" s="314">
        <f>SUM(J14:J22)</f>
        <v>95</v>
      </c>
      <c r="K23" s="315">
        <f>SUM(H23:J23)</f>
        <v>826</v>
      </c>
    </row>
    <row r="24" ht="15" thickBot="1"/>
    <row r="25" spans="1:11" ht="15" thickBot="1">
      <c r="A25" s="309" t="s">
        <v>147</v>
      </c>
      <c r="B25" s="310" t="s">
        <v>132</v>
      </c>
      <c r="C25" s="288" t="s">
        <v>133</v>
      </c>
      <c r="D25" s="288" t="s">
        <v>134</v>
      </c>
      <c r="E25" s="289"/>
      <c r="G25" s="287" t="s">
        <v>212</v>
      </c>
      <c r="H25" s="288" t="s">
        <v>132</v>
      </c>
      <c r="I25" s="288" t="s">
        <v>133</v>
      </c>
      <c r="J25" s="288" t="s">
        <v>134</v>
      </c>
      <c r="K25" s="289"/>
    </row>
    <row r="26" spans="1:11" ht="14.25">
      <c r="A26" s="316" t="s">
        <v>135</v>
      </c>
      <c r="B26" s="292">
        <v>0</v>
      </c>
      <c r="C26" s="293">
        <v>0</v>
      </c>
      <c r="D26" s="293">
        <v>0</v>
      </c>
      <c r="E26" s="294"/>
      <c r="G26" s="295" t="s">
        <v>135</v>
      </c>
      <c r="H26" s="319" t="s">
        <v>227</v>
      </c>
      <c r="I26" s="320" t="s">
        <v>213</v>
      </c>
      <c r="J26" s="320"/>
      <c r="K26" s="321"/>
    </row>
    <row r="27" spans="1:11" ht="14.25">
      <c r="A27" s="297" t="s">
        <v>136</v>
      </c>
      <c r="B27" s="298">
        <v>0</v>
      </c>
      <c r="C27" s="299">
        <v>0</v>
      </c>
      <c r="D27" s="299">
        <v>0</v>
      </c>
      <c r="E27" s="300"/>
      <c r="G27" s="297" t="s">
        <v>136</v>
      </c>
      <c r="H27" s="322" t="s">
        <v>227</v>
      </c>
      <c r="I27" s="323"/>
      <c r="J27" s="324"/>
      <c r="K27" s="325"/>
    </row>
    <row r="28" spans="1:11" ht="14.25">
      <c r="A28" s="297" t="s">
        <v>137</v>
      </c>
      <c r="B28" s="298">
        <v>3</v>
      </c>
      <c r="C28" s="299">
        <v>0</v>
      </c>
      <c r="D28" s="299"/>
      <c r="E28" s="300"/>
      <c r="G28" s="297" t="s">
        <v>137</v>
      </c>
      <c r="H28" s="322" t="s">
        <v>227</v>
      </c>
      <c r="I28" s="323" t="s">
        <v>214</v>
      </c>
      <c r="J28" s="323" t="s">
        <v>215</v>
      </c>
      <c r="K28" s="325"/>
    </row>
    <row r="29" spans="1:11" ht="14.25">
      <c r="A29" s="297" t="s">
        <v>138</v>
      </c>
      <c r="B29" s="298">
        <v>1</v>
      </c>
      <c r="C29" s="299">
        <v>0</v>
      </c>
      <c r="D29" s="299"/>
      <c r="E29" s="300"/>
      <c r="G29" s="297" t="s">
        <v>138</v>
      </c>
      <c r="H29" s="322" t="s">
        <v>228</v>
      </c>
      <c r="I29" s="323" t="s">
        <v>216</v>
      </c>
      <c r="J29" s="323" t="s">
        <v>216</v>
      </c>
      <c r="K29" s="325"/>
    </row>
    <row r="30" spans="1:11" ht="14.25">
      <c r="A30" s="297" t="s">
        <v>139</v>
      </c>
      <c r="B30" s="298">
        <v>0</v>
      </c>
      <c r="C30" s="299">
        <v>0</v>
      </c>
      <c r="D30" s="299">
        <v>0</v>
      </c>
      <c r="E30" s="300"/>
      <c r="G30" s="297" t="s">
        <v>139</v>
      </c>
      <c r="H30" s="322" t="s">
        <v>228</v>
      </c>
      <c r="I30" s="324"/>
      <c r="J30" s="324"/>
      <c r="K30" s="325"/>
    </row>
    <row r="31" spans="1:11" ht="14.25">
      <c r="A31" s="297" t="s">
        <v>140</v>
      </c>
      <c r="B31" s="326">
        <v>0</v>
      </c>
      <c r="C31" s="299">
        <v>0</v>
      </c>
      <c r="D31" s="299">
        <v>0</v>
      </c>
      <c r="E31" s="300"/>
      <c r="G31" s="297" t="s">
        <v>140</v>
      </c>
      <c r="H31" s="322"/>
      <c r="I31" s="323" t="s">
        <v>215</v>
      </c>
      <c r="J31" s="324"/>
      <c r="K31" s="325"/>
    </row>
    <row r="32" spans="1:11" ht="14.25">
      <c r="A32" s="297" t="s">
        <v>141</v>
      </c>
      <c r="B32" s="298">
        <v>0</v>
      </c>
      <c r="C32" s="299">
        <v>0</v>
      </c>
      <c r="D32" s="299">
        <v>0</v>
      </c>
      <c r="E32" s="300"/>
      <c r="G32" s="297" t="s">
        <v>141</v>
      </c>
      <c r="H32" s="322" t="s">
        <v>229</v>
      </c>
      <c r="I32" s="323" t="s">
        <v>213</v>
      </c>
      <c r="J32" s="323" t="s">
        <v>215</v>
      </c>
      <c r="K32" s="325"/>
    </row>
    <row r="33" spans="1:11" ht="14.25">
      <c r="A33" s="297" t="s">
        <v>142</v>
      </c>
      <c r="B33" s="298">
        <v>0</v>
      </c>
      <c r="C33" s="299">
        <v>1</v>
      </c>
      <c r="D33" s="299"/>
      <c r="E33" s="300"/>
      <c r="G33" s="297" t="s">
        <v>142</v>
      </c>
      <c r="H33" s="322" t="s">
        <v>229</v>
      </c>
      <c r="I33" s="323" t="s">
        <v>217</v>
      </c>
      <c r="J33" s="323" t="s">
        <v>213</v>
      </c>
      <c r="K33" s="325"/>
    </row>
    <row r="34" spans="1:11" ht="15" thickBot="1">
      <c r="A34" s="305" t="s">
        <v>143</v>
      </c>
      <c r="B34" s="306">
        <v>0</v>
      </c>
      <c r="C34" s="307">
        <v>0</v>
      </c>
      <c r="D34" s="307"/>
      <c r="E34" s="308"/>
      <c r="G34" s="305" t="s">
        <v>143</v>
      </c>
      <c r="H34" s="327" t="s">
        <v>230</v>
      </c>
      <c r="I34" s="328" t="s">
        <v>218</v>
      </c>
      <c r="J34" s="328" t="s">
        <v>215</v>
      </c>
      <c r="K34" s="329"/>
    </row>
    <row r="35" spans="1:11" ht="15" thickBot="1">
      <c r="A35" s="318" t="s">
        <v>97</v>
      </c>
      <c r="B35" s="313">
        <f>SUM(B26:B34)</f>
        <v>4</v>
      </c>
      <c r="C35" s="313">
        <f>SUM(C26:C34)</f>
        <v>1</v>
      </c>
      <c r="D35" s="313">
        <f>SUM(D26:D34)</f>
        <v>0</v>
      </c>
      <c r="E35" s="315">
        <f>SUM(B35:D35)</f>
        <v>5</v>
      </c>
      <c r="G35" s="312" t="s">
        <v>97</v>
      </c>
      <c r="H35" s="313"/>
      <c r="I35" s="314">
        <f>SUM(I26:I34)</f>
        <v>0</v>
      </c>
      <c r="J35" s="314">
        <f>SUM(J26:J34)</f>
        <v>0</v>
      </c>
      <c r="K35" s="315">
        <f>SUM(H35:J35)</f>
        <v>0</v>
      </c>
    </row>
    <row r="36" ht="15" thickBot="1"/>
    <row r="37" spans="1:5" ht="15" thickBot="1">
      <c r="A37" s="309" t="s">
        <v>149</v>
      </c>
      <c r="B37" s="310" t="s">
        <v>132</v>
      </c>
      <c r="C37" s="288" t="s">
        <v>133</v>
      </c>
      <c r="D37" s="288" t="s">
        <v>134</v>
      </c>
      <c r="E37" s="289"/>
    </row>
    <row r="38" spans="1:5" ht="14.25">
      <c r="A38" s="316" t="s">
        <v>135</v>
      </c>
      <c r="B38" s="293">
        <f>B2-B14-B26</f>
        <v>1</v>
      </c>
      <c r="C38" s="293">
        <f>C2-C14-C26</f>
        <v>1</v>
      </c>
      <c r="D38" s="293">
        <f>D2-D14-D26</f>
        <v>0</v>
      </c>
      <c r="E38" s="294"/>
    </row>
    <row r="39" spans="1:5" ht="14.25">
      <c r="A39" s="297" t="s">
        <v>136</v>
      </c>
      <c r="B39" s="293">
        <f>B3-B15-B27</f>
        <v>1</v>
      </c>
      <c r="C39" s="293">
        <f aca="true" t="shared" si="2" ref="C39:D46">C3-C15-C27</f>
        <v>1</v>
      </c>
      <c r="D39" s="293">
        <f t="shared" si="2"/>
        <v>0</v>
      </c>
      <c r="E39" s="300"/>
    </row>
    <row r="40" spans="1:5" ht="14.25">
      <c r="A40" s="297" t="s">
        <v>137</v>
      </c>
      <c r="B40" s="293">
        <v>3</v>
      </c>
      <c r="C40" s="293">
        <f t="shared" si="2"/>
        <v>8</v>
      </c>
      <c r="D40" s="293">
        <f t="shared" si="2"/>
        <v>16</v>
      </c>
      <c r="E40" s="300"/>
    </row>
    <row r="41" spans="1:5" ht="14.25">
      <c r="A41" s="297" t="s">
        <v>138</v>
      </c>
      <c r="B41" s="293">
        <v>3</v>
      </c>
      <c r="C41" s="293">
        <f t="shared" si="2"/>
        <v>9</v>
      </c>
      <c r="D41" s="293">
        <f t="shared" si="2"/>
        <v>10</v>
      </c>
      <c r="E41" s="300"/>
    </row>
    <row r="42" spans="1:5" ht="14.25">
      <c r="A42" s="297" t="s">
        <v>139</v>
      </c>
      <c r="B42" s="293">
        <v>3</v>
      </c>
      <c r="C42" s="293">
        <f t="shared" si="2"/>
        <v>0</v>
      </c>
      <c r="D42" s="293">
        <f t="shared" si="2"/>
        <v>0</v>
      </c>
      <c r="E42" s="300"/>
    </row>
    <row r="43" spans="1:5" ht="14.25">
      <c r="A43" s="297" t="s">
        <v>140</v>
      </c>
      <c r="B43" s="293">
        <v>2</v>
      </c>
      <c r="C43" s="293">
        <f t="shared" si="2"/>
        <v>4</v>
      </c>
      <c r="D43" s="293">
        <f t="shared" si="2"/>
        <v>0</v>
      </c>
      <c r="E43" s="300"/>
    </row>
    <row r="44" spans="1:5" ht="14.25">
      <c r="A44" s="297" t="s">
        <v>141</v>
      </c>
      <c r="B44" s="293">
        <v>1</v>
      </c>
      <c r="C44" s="293">
        <f t="shared" si="2"/>
        <v>2</v>
      </c>
      <c r="D44" s="293">
        <f t="shared" si="2"/>
        <v>5</v>
      </c>
      <c r="E44" s="300"/>
    </row>
    <row r="45" spans="1:5" ht="14.25">
      <c r="A45" s="297" t="s">
        <v>142</v>
      </c>
      <c r="B45" s="293">
        <v>1</v>
      </c>
      <c r="C45" s="293">
        <f t="shared" si="2"/>
        <v>0</v>
      </c>
      <c r="D45" s="293">
        <f t="shared" si="2"/>
        <v>8</v>
      </c>
      <c r="E45" s="300"/>
    </row>
    <row r="46" spans="1:5" ht="15" thickBot="1">
      <c r="A46" s="305" t="s">
        <v>143</v>
      </c>
      <c r="B46" s="330">
        <v>7</v>
      </c>
      <c r="C46" s="307">
        <f t="shared" si="2"/>
        <v>7</v>
      </c>
      <c r="D46" s="307">
        <f t="shared" si="2"/>
        <v>8</v>
      </c>
      <c r="E46" s="308"/>
    </row>
    <row r="47" spans="1:5" ht="15" thickBot="1">
      <c r="A47" s="318" t="s">
        <v>97</v>
      </c>
      <c r="B47" s="313">
        <f>SUM(B38:B46)</f>
        <v>22</v>
      </c>
      <c r="C47" s="314">
        <f>SUM(C38:C46)</f>
        <v>32</v>
      </c>
      <c r="D47" s="314">
        <f>SUM(D38:D46)</f>
        <v>47</v>
      </c>
      <c r="E47" s="315">
        <f>SUM(B47:D47)</f>
        <v>101</v>
      </c>
    </row>
  </sheetData>
  <conditionalFormatting sqref="M37:M65536 N1:IV65536 M1:M35 G1 C1:F65536 G3:G13 A27:A37 A1 A15:A25 A3:A13 A39:B65536 B1:B38 L1:L65536 G36:K65536 G15:G25 G27:G35 H1:K35">
    <cfRule type="cellIs" priority="1" dxfId="4" operator="equal" stopIfTrue="1">
      <formula>"női mk"</formula>
    </cfRule>
    <cfRule type="cellIs" priority="2" dxfId="0" operator="equal" stopIfTrue="1">
      <formula>"női ob"</formula>
    </cfRule>
    <cfRule type="cellIs" priority="3" dxfId="1" operator="equal" stopIfTrue="1">
      <formula>"férfi ob"</formula>
    </cfRule>
  </conditionalFormatting>
  <conditionalFormatting sqref="M36 G2 G14 A2 A14 A26 A38 G26">
    <cfRule type="cellIs" priority="4" dxfId="0" operator="equal" stopIfTrue="1">
      <formula>"női ob"</formula>
    </cfRule>
    <cfRule type="cellIs" priority="5" dxfId="1" operator="equal" stopIfTrue="1">
      <formula>"férfi ob"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workbookViewId="0" topLeftCell="A1">
      <selection activeCell="BG16" sqref="BG16"/>
    </sheetView>
  </sheetViews>
  <sheetFormatPr defaultColWidth="9.00390625" defaultRowHeight="14.25"/>
  <cols>
    <col min="1" max="1" width="3.125" style="286" bestFit="1" customWidth="1"/>
    <col min="2" max="2" width="14.75390625" style="286" bestFit="1" customWidth="1"/>
    <col min="3" max="3" width="5.75390625" style="286" customWidth="1"/>
    <col min="4" max="6" width="5.625" style="286" customWidth="1"/>
    <col min="7" max="8" width="5.875" style="286" customWidth="1"/>
    <col min="9" max="9" width="7.625" style="286" customWidth="1"/>
    <col min="10" max="14" width="10.25390625" style="286" customWidth="1"/>
    <col min="15" max="46" width="6.875" style="286" customWidth="1"/>
    <col min="47" max="56" width="6.875" style="286" hidden="1" customWidth="1"/>
    <col min="57" max="16384" width="6.875" style="286" customWidth="1"/>
  </cols>
  <sheetData>
    <row r="1" spans="1:14" ht="15" thickBot="1">
      <c r="A1" s="452"/>
      <c r="B1" s="434" t="s">
        <v>0</v>
      </c>
      <c r="C1" s="1040" t="s">
        <v>35</v>
      </c>
      <c r="D1" s="1021"/>
      <c r="E1" s="1040" t="s">
        <v>99</v>
      </c>
      <c r="F1" s="1021"/>
      <c r="G1" s="1022" t="s">
        <v>12</v>
      </c>
      <c r="H1" s="1023"/>
      <c r="I1" s="983" t="s">
        <v>45</v>
      </c>
      <c r="J1" s="555" t="s">
        <v>54</v>
      </c>
      <c r="K1" s="16" t="s">
        <v>50</v>
      </c>
      <c r="L1" s="286" t="s">
        <v>49</v>
      </c>
      <c r="N1" s="286" t="s">
        <v>129</v>
      </c>
    </row>
    <row r="2" spans="1:12" ht="14.25">
      <c r="A2" s="452"/>
      <c r="B2" s="434"/>
      <c r="C2" s="610">
        <v>17</v>
      </c>
      <c r="D2" s="984">
        <v>3</v>
      </c>
      <c r="E2" s="610">
        <v>10</v>
      </c>
      <c r="F2" s="746">
        <v>5</v>
      </c>
      <c r="G2" s="985">
        <v>5</v>
      </c>
      <c r="H2" s="666">
        <v>7</v>
      </c>
      <c r="I2" s="286">
        <f>C2+E2+G2</f>
        <v>32</v>
      </c>
      <c r="J2" s="286">
        <f>D2+F2+H2</f>
        <v>15</v>
      </c>
      <c r="K2" s="452"/>
      <c r="L2" s="452"/>
    </row>
    <row r="3" spans="1:12" ht="14.25">
      <c r="A3" s="16">
        <v>89</v>
      </c>
      <c r="B3" s="441" t="s">
        <v>62</v>
      </c>
      <c r="C3" s="616">
        <v>1</v>
      </c>
      <c r="D3" s="617">
        <v>0</v>
      </c>
      <c r="E3" s="626"/>
      <c r="F3" s="627"/>
      <c r="G3" s="986"/>
      <c r="H3" s="987"/>
      <c r="I3" s="766">
        <f>SUM(C3,E3,G3)</f>
        <v>1</v>
      </c>
      <c r="J3" s="951">
        <f>D3+F3+H3</f>
        <v>0</v>
      </c>
      <c r="K3" s="952">
        <f>SUM(I3:J3)</f>
        <v>1</v>
      </c>
      <c r="L3" s="452">
        <v>1</v>
      </c>
    </row>
    <row r="4" spans="1:12" ht="14.25">
      <c r="A4" s="16">
        <v>3</v>
      </c>
      <c r="B4" s="441" t="s">
        <v>75</v>
      </c>
      <c r="C4" s="11"/>
      <c r="D4" s="627"/>
      <c r="E4" s="616">
        <v>0</v>
      </c>
      <c r="F4" s="617">
        <v>1</v>
      </c>
      <c r="G4" s="988"/>
      <c r="H4" s="555"/>
      <c r="I4" s="766">
        <f aca="true" t="shared" si="0" ref="I4:I15">SUM(C4,E4,G4)</f>
        <v>0</v>
      </c>
      <c r="J4" s="951">
        <f aca="true" t="shared" si="1" ref="J4:J15">D4+F4+H4</f>
        <v>1</v>
      </c>
      <c r="K4" s="952">
        <f aca="true" t="shared" si="2" ref="K4:K15">SUM(I4:J4)</f>
        <v>1</v>
      </c>
      <c r="L4" s="452">
        <v>2</v>
      </c>
    </row>
    <row r="5" spans="1:12" ht="15">
      <c r="A5" s="555">
        <v>4</v>
      </c>
      <c r="B5" s="955" t="s">
        <v>18</v>
      </c>
      <c r="C5" s="616"/>
      <c r="D5" s="617"/>
      <c r="E5" s="616"/>
      <c r="F5" s="617"/>
      <c r="G5" s="988"/>
      <c r="H5" s="555"/>
      <c r="I5" s="766">
        <f t="shared" si="0"/>
        <v>0</v>
      </c>
      <c r="J5" s="951">
        <f t="shared" si="1"/>
        <v>0</v>
      </c>
      <c r="K5" s="952">
        <f t="shared" si="2"/>
        <v>0</v>
      </c>
      <c r="L5" s="567">
        <v>3</v>
      </c>
    </row>
    <row r="6" spans="1:12" ht="15">
      <c r="A6" s="16">
        <v>45</v>
      </c>
      <c r="B6" s="441" t="s">
        <v>17</v>
      </c>
      <c r="C6" s="616"/>
      <c r="D6" s="617"/>
      <c r="E6" s="616"/>
      <c r="F6" s="617"/>
      <c r="G6" s="988"/>
      <c r="H6" s="555"/>
      <c r="I6" s="766">
        <f t="shared" si="0"/>
        <v>0</v>
      </c>
      <c r="J6" s="951">
        <f t="shared" si="1"/>
        <v>0</v>
      </c>
      <c r="K6" s="952">
        <f t="shared" si="2"/>
        <v>0</v>
      </c>
      <c r="L6" s="957">
        <v>3</v>
      </c>
    </row>
    <row r="7" spans="1:12" ht="15">
      <c r="A7" s="16">
        <v>98</v>
      </c>
      <c r="B7" s="441" t="s">
        <v>64</v>
      </c>
      <c r="C7" s="616">
        <v>2</v>
      </c>
      <c r="D7" s="617">
        <v>0</v>
      </c>
      <c r="E7" s="616">
        <v>0</v>
      </c>
      <c r="F7" s="617">
        <v>2</v>
      </c>
      <c r="G7" s="988">
        <v>1</v>
      </c>
      <c r="H7" s="555">
        <v>0</v>
      </c>
      <c r="I7" s="766">
        <f t="shared" si="0"/>
        <v>3</v>
      </c>
      <c r="J7" s="951">
        <f t="shared" si="1"/>
        <v>2</v>
      </c>
      <c r="K7" s="952">
        <f t="shared" si="2"/>
        <v>5</v>
      </c>
      <c r="L7" s="957">
        <v>3</v>
      </c>
    </row>
    <row r="8" spans="1:12" ht="15">
      <c r="A8" s="16">
        <v>16</v>
      </c>
      <c r="B8" s="441" t="s">
        <v>59</v>
      </c>
      <c r="C8" s="616">
        <v>1</v>
      </c>
      <c r="D8" s="617">
        <v>0</v>
      </c>
      <c r="E8" s="616"/>
      <c r="F8" s="617"/>
      <c r="G8" s="988">
        <v>1</v>
      </c>
      <c r="H8" s="555">
        <v>0</v>
      </c>
      <c r="I8" s="766">
        <f t="shared" si="0"/>
        <v>2</v>
      </c>
      <c r="J8" s="951">
        <f t="shared" si="1"/>
        <v>0</v>
      </c>
      <c r="K8" s="952">
        <f t="shared" si="2"/>
        <v>2</v>
      </c>
      <c r="L8" s="957">
        <v>3</v>
      </c>
    </row>
    <row r="9" spans="1:12" ht="15">
      <c r="A9" s="16">
        <v>15</v>
      </c>
      <c r="B9" s="441" t="s">
        <v>16</v>
      </c>
      <c r="C9" s="616">
        <v>7</v>
      </c>
      <c r="D9" s="617">
        <v>3</v>
      </c>
      <c r="E9" s="616">
        <v>3</v>
      </c>
      <c r="F9" s="617">
        <v>1</v>
      </c>
      <c r="G9" s="988">
        <v>0</v>
      </c>
      <c r="H9" s="555">
        <v>3</v>
      </c>
      <c r="I9" s="766">
        <f t="shared" si="0"/>
        <v>10</v>
      </c>
      <c r="J9" s="951">
        <f t="shared" si="1"/>
        <v>7</v>
      </c>
      <c r="K9" s="952">
        <f t="shared" si="2"/>
        <v>17</v>
      </c>
      <c r="L9" s="957">
        <v>3</v>
      </c>
    </row>
    <row r="10" spans="1:12" ht="15">
      <c r="A10" s="16">
        <v>94</v>
      </c>
      <c r="B10" s="441" t="s">
        <v>63</v>
      </c>
      <c r="C10" s="616"/>
      <c r="D10" s="617"/>
      <c r="E10" s="616">
        <v>2</v>
      </c>
      <c r="F10" s="617">
        <v>1</v>
      </c>
      <c r="G10" s="988"/>
      <c r="H10" s="555"/>
      <c r="I10" s="766">
        <f t="shared" si="0"/>
        <v>2</v>
      </c>
      <c r="J10" s="951">
        <f t="shared" si="1"/>
        <v>1</v>
      </c>
      <c r="K10" s="952">
        <f t="shared" si="2"/>
        <v>3</v>
      </c>
      <c r="L10" s="957">
        <v>3</v>
      </c>
    </row>
    <row r="11" spans="1:12" ht="15">
      <c r="A11" s="16">
        <v>29</v>
      </c>
      <c r="B11" s="441" t="s">
        <v>61</v>
      </c>
      <c r="C11" s="616">
        <v>0</v>
      </c>
      <c r="D11" s="617">
        <v>1</v>
      </c>
      <c r="E11" s="616"/>
      <c r="F11" s="617"/>
      <c r="G11" s="988"/>
      <c r="H11" s="555"/>
      <c r="I11" s="766">
        <f t="shared" si="0"/>
        <v>0</v>
      </c>
      <c r="J11" s="951">
        <f t="shared" si="1"/>
        <v>1</v>
      </c>
      <c r="K11" s="952">
        <f t="shared" si="2"/>
        <v>1</v>
      </c>
      <c r="L11" s="957">
        <v>3</v>
      </c>
    </row>
    <row r="12" spans="1:12" ht="15">
      <c r="A12" s="16">
        <v>22</v>
      </c>
      <c r="B12" s="441" t="s">
        <v>60</v>
      </c>
      <c r="C12" s="616">
        <v>5</v>
      </c>
      <c r="D12" s="617">
        <v>2</v>
      </c>
      <c r="E12" s="616">
        <v>3</v>
      </c>
      <c r="F12" s="617">
        <v>2</v>
      </c>
      <c r="G12" s="988">
        <v>3</v>
      </c>
      <c r="H12" s="555">
        <v>0</v>
      </c>
      <c r="I12" s="766">
        <f t="shared" si="0"/>
        <v>11</v>
      </c>
      <c r="J12" s="951">
        <f t="shared" si="1"/>
        <v>4</v>
      </c>
      <c r="K12" s="952">
        <f t="shared" si="2"/>
        <v>15</v>
      </c>
      <c r="L12" s="957">
        <v>3</v>
      </c>
    </row>
    <row r="13" spans="1:12" ht="14.25">
      <c r="A13" s="16">
        <v>18</v>
      </c>
      <c r="B13" s="441" t="s">
        <v>124</v>
      </c>
      <c r="C13" s="734"/>
      <c r="D13" s="735"/>
      <c r="E13" s="700"/>
      <c r="F13" s="733"/>
      <c r="G13" s="986"/>
      <c r="H13" s="987"/>
      <c r="I13" s="766">
        <f t="shared" si="0"/>
        <v>0</v>
      </c>
      <c r="J13" s="951">
        <f t="shared" si="1"/>
        <v>0</v>
      </c>
      <c r="K13" s="952">
        <f t="shared" si="2"/>
        <v>0</v>
      </c>
      <c r="L13" s="548">
        <v>1</v>
      </c>
    </row>
    <row r="14" spans="1:12" ht="15.75" thickBot="1">
      <c r="A14" s="16">
        <v>13</v>
      </c>
      <c r="B14" s="441" t="s">
        <v>58</v>
      </c>
      <c r="C14" s="795">
        <v>1</v>
      </c>
      <c r="D14" s="885">
        <v>1</v>
      </c>
      <c r="E14" s="795">
        <v>2</v>
      </c>
      <c r="F14" s="885">
        <v>0</v>
      </c>
      <c r="G14" s="989"/>
      <c r="H14" s="576"/>
      <c r="I14" s="766">
        <f t="shared" si="0"/>
        <v>3</v>
      </c>
      <c r="J14" s="951">
        <f t="shared" si="1"/>
        <v>1</v>
      </c>
      <c r="K14" s="952">
        <f t="shared" si="2"/>
        <v>4</v>
      </c>
      <c r="L14" s="957">
        <v>3</v>
      </c>
    </row>
    <row r="15" spans="1:12" ht="14.25">
      <c r="A15" s="452"/>
      <c r="B15" s="452"/>
      <c r="C15" s="134">
        <f aca="true" t="shared" si="3" ref="C15:H15">SUM(C3:C14)</f>
        <v>17</v>
      </c>
      <c r="D15" s="134">
        <f t="shared" si="3"/>
        <v>7</v>
      </c>
      <c r="E15" s="134">
        <f t="shared" si="3"/>
        <v>10</v>
      </c>
      <c r="F15" s="910">
        <f t="shared" si="3"/>
        <v>7</v>
      </c>
      <c r="G15" s="666">
        <f t="shared" si="3"/>
        <v>5</v>
      </c>
      <c r="H15" s="666">
        <f t="shared" si="3"/>
        <v>3</v>
      </c>
      <c r="I15" s="766">
        <f t="shared" si="0"/>
        <v>32</v>
      </c>
      <c r="J15" s="951">
        <f t="shared" si="1"/>
        <v>17</v>
      </c>
      <c r="K15" s="952">
        <f t="shared" si="2"/>
        <v>49</v>
      </c>
      <c r="L15" s="452"/>
    </row>
  </sheetData>
  <mergeCells count="3"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G16" sqref="BG16"/>
    </sheetView>
  </sheetViews>
  <sheetFormatPr defaultColWidth="9.00390625" defaultRowHeight="14.25"/>
  <cols>
    <col min="1" max="1" width="3.75390625" style="811" customWidth="1"/>
    <col min="2" max="2" width="16.375" style="981" customWidth="1"/>
    <col min="3" max="3" width="6.00390625" style="811" customWidth="1"/>
    <col min="4" max="5" width="5.00390625" style="811" customWidth="1"/>
    <col min="6" max="6" width="5.25390625" style="811" customWidth="1"/>
    <col min="7" max="7" width="5.75390625" style="811" customWidth="1"/>
    <col min="8" max="8" width="5.25390625" style="811" customWidth="1"/>
    <col min="9" max="11" width="9.125" style="811" customWidth="1"/>
    <col min="12" max="12" width="5.875" style="811" bestFit="1" customWidth="1"/>
    <col min="13" max="38" width="9.125" style="811" customWidth="1"/>
    <col min="39" max="46" width="9.00390625" style="811" customWidth="1"/>
    <col min="47" max="56" width="0" style="811" hidden="1" customWidth="1"/>
    <col min="57" max="16384" width="9.00390625" style="811" customWidth="1"/>
  </cols>
  <sheetData>
    <row r="1" spans="1:14" s="967" customFormat="1" ht="15.75" thickBot="1">
      <c r="A1" s="570"/>
      <c r="B1" s="963" t="s">
        <v>0</v>
      </c>
      <c r="C1" s="1024" t="s">
        <v>94</v>
      </c>
      <c r="D1" s="1025"/>
      <c r="E1" s="1024" t="s">
        <v>76</v>
      </c>
      <c r="F1" s="1025"/>
      <c r="G1" s="1024" t="s">
        <v>20</v>
      </c>
      <c r="H1" s="1025"/>
      <c r="I1" s="965" t="s">
        <v>55</v>
      </c>
      <c r="J1" s="464" t="s">
        <v>43</v>
      </c>
      <c r="K1" s="966"/>
      <c r="L1" s="674" t="s">
        <v>49</v>
      </c>
      <c r="N1" s="967" t="s">
        <v>129</v>
      </c>
    </row>
    <row r="2" spans="1:11" s="967" customFormat="1" ht="15.75" thickBot="1">
      <c r="A2" s="570"/>
      <c r="B2" s="968"/>
      <c r="C2" s="896">
        <v>8</v>
      </c>
      <c r="D2" s="964">
        <v>7</v>
      </c>
      <c r="E2" s="896">
        <v>8</v>
      </c>
      <c r="F2" s="964">
        <v>6</v>
      </c>
      <c r="G2" s="896">
        <v>5</v>
      </c>
      <c r="H2" s="964">
        <v>6</v>
      </c>
      <c r="I2" s="969">
        <f>SUM(G2,E2,C2)</f>
        <v>21</v>
      </c>
      <c r="J2" s="970">
        <f>SUM(H2,F2,D2)</f>
        <v>19</v>
      </c>
      <c r="K2" s="971"/>
    </row>
    <row r="3" spans="1:13" ht="14.25">
      <c r="A3" s="134">
        <v>14</v>
      </c>
      <c r="B3" s="972" t="s">
        <v>23</v>
      </c>
      <c r="C3" s="973"/>
      <c r="D3" s="974"/>
      <c r="E3" s="610"/>
      <c r="F3" s="611"/>
      <c r="G3" s="610"/>
      <c r="H3" s="910"/>
      <c r="I3" s="590">
        <f>SUM(G3,E3,C3)</f>
        <v>0</v>
      </c>
      <c r="J3" s="975">
        <f>SUM(H3,F3,D3)</f>
        <v>0</v>
      </c>
      <c r="K3" s="976">
        <f aca="true" t="shared" si="0" ref="K3:K21">SUM(C3:H3)</f>
        <v>0</v>
      </c>
      <c r="L3" s="699">
        <v>2</v>
      </c>
      <c r="M3" s="977"/>
    </row>
    <row r="4" spans="1:13" ht="14.25">
      <c r="A4" s="16">
        <v>24</v>
      </c>
      <c r="B4" s="978" t="s">
        <v>1</v>
      </c>
      <c r="C4" s="12"/>
      <c r="D4" s="617"/>
      <c r="E4" s="616">
        <v>2</v>
      </c>
      <c r="F4" s="617">
        <v>1</v>
      </c>
      <c r="G4" s="626"/>
      <c r="H4" s="704"/>
      <c r="I4" s="766">
        <f aca="true" t="shared" si="1" ref="I4:I21">SUM(G4,E4,C4)</f>
        <v>2</v>
      </c>
      <c r="J4" s="913">
        <f aca="true" t="shared" si="2" ref="J4:J21">SUM(H4,F4,D4)</f>
        <v>1</v>
      </c>
      <c r="K4" s="834">
        <f t="shared" si="0"/>
        <v>3</v>
      </c>
      <c r="L4" s="699">
        <v>2</v>
      </c>
      <c r="M4" s="977"/>
    </row>
    <row r="5" spans="1:13" ht="14.25">
      <c r="A5" s="16">
        <v>87</v>
      </c>
      <c r="B5" s="978" t="s">
        <v>2</v>
      </c>
      <c r="C5" s="616"/>
      <c r="D5" s="617"/>
      <c r="E5" s="624"/>
      <c r="F5" s="625"/>
      <c r="G5" s="624"/>
      <c r="H5" s="921"/>
      <c r="I5" s="766">
        <f t="shared" si="1"/>
        <v>0</v>
      </c>
      <c r="J5" s="913">
        <f t="shared" si="2"/>
        <v>0</v>
      </c>
      <c r="K5" s="834">
        <f t="shared" si="0"/>
        <v>0</v>
      </c>
      <c r="L5" s="699">
        <v>1</v>
      </c>
      <c r="M5" s="977"/>
    </row>
    <row r="6" spans="1:13" ht="14.25">
      <c r="A6" s="16">
        <v>12</v>
      </c>
      <c r="B6" s="978" t="s">
        <v>3</v>
      </c>
      <c r="C6" s="616">
        <v>1</v>
      </c>
      <c r="D6" s="617">
        <v>1</v>
      </c>
      <c r="E6" s="626"/>
      <c r="F6" s="627"/>
      <c r="G6" s="616"/>
      <c r="H6" s="697"/>
      <c r="I6" s="766">
        <f t="shared" si="1"/>
        <v>1</v>
      </c>
      <c r="J6" s="913">
        <f t="shared" si="2"/>
        <v>1</v>
      </c>
      <c r="K6" s="834">
        <f t="shared" si="0"/>
        <v>2</v>
      </c>
      <c r="L6" s="699">
        <v>2</v>
      </c>
      <c r="M6" s="977"/>
    </row>
    <row r="7" spans="1:13" ht="14.25">
      <c r="A7" s="16">
        <v>92</v>
      </c>
      <c r="B7" s="978" t="s">
        <v>25</v>
      </c>
      <c r="C7" s="624"/>
      <c r="D7" s="625"/>
      <c r="E7" s="616">
        <v>0</v>
      </c>
      <c r="F7" s="617">
        <v>1</v>
      </c>
      <c r="G7" s="616"/>
      <c r="H7" s="697"/>
      <c r="I7" s="766">
        <f t="shared" si="1"/>
        <v>0</v>
      </c>
      <c r="J7" s="913">
        <f t="shared" si="2"/>
        <v>1</v>
      </c>
      <c r="K7" s="834">
        <f t="shared" si="0"/>
        <v>1</v>
      </c>
      <c r="L7" s="699">
        <v>2</v>
      </c>
      <c r="M7" s="977"/>
    </row>
    <row r="8" spans="1:13" ht="12.75">
      <c r="A8" s="16">
        <v>13</v>
      </c>
      <c r="B8" s="978" t="s">
        <v>4</v>
      </c>
      <c r="C8" s="616">
        <v>1</v>
      </c>
      <c r="D8" s="617">
        <v>0</v>
      </c>
      <c r="E8" s="616"/>
      <c r="F8" s="617"/>
      <c r="G8" s="616">
        <v>2</v>
      </c>
      <c r="H8" s="697">
        <v>0</v>
      </c>
      <c r="I8" s="766">
        <f t="shared" si="1"/>
        <v>3</v>
      </c>
      <c r="J8" s="913">
        <f t="shared" si="2"/>
        <v>0</v>
      </c>
      <c r="K8" s="834">
        <f t="shared" si="0"/>
        <v>3</v>
      </c>
      <c r="L8" s="16">
        <v>3</v>
      </c>
      <c r="M8" s="977"/>
    </row>
    <row r="9" spans="1:13" ht="12.75">
      <c r="A9" s="16">
        <v>31</v>
      </c>
      <c r="B9" s="978" t="s">
        <v>26</v>
      </c>
      <c r="C9" s="624"/>
      <c r="D9" s="625"/>
      <c r="E9" s="616"/>
      <c r="F9" s="617"/>
      <c r="G9" s="616"/>
      <c r="H9" s="697"/>
      <c r="I9" s="766">
        <f t="shared" si="1"/>
        <v>0</v>
      </c>
      <c r="J9" s="913">
        <f t="shared" si="2"/>
        <v>0</v>
      </c>
      <c r="K9" s="834">
        <f t="shared" si="0"/>
        <v>0</v>
      </c>
      <c r="L9" s="16">
        <v>2</v>
      </c>
      <c r="M9" s="977"/>
    </row>
    <row r="10" spans="1:13" ht="12.75">
      <c r="A10" s="16">
        <v>44</v>
      </c>
      <c r="B10" s="556" t="s">
        <v>5</v>
      </c>
      <c r="C10" s="616"/>
      <c r="D10" s="617"/>
      <c r="E10" s="616"/>
      <c r="F10" s="617"/>
      <c r="G10" s="616"/>
      <c r="H10" s="697"/>
      <c r="I10" s="766">
        <f t="shared" si="1"/>
        <v>0</v>
      </c>
      <c r="J10" s="913">
        <f t="shared" si="2"/>
        <v>0</v>
      </c>
      <c r="K10" s="834">
        <f t="shared" si="0"/>
        <v>0</v>
      </c>
      <c r="L10" s="16">
        <v>3</v>
      </c>
      <c r="M10" s="977"/>
    </row>
    <row r="11" spans="1:13" ht="12.75">
      <c r="A11" s="16">
        <v>19</v>
      </c>
      <c r="B11" s="978" t="s">
        <v>41</v>
      </c>
      <c r="C11" s="616">
        <v>1</v>
      </c>
      <c r="D11" s="617">
        <v>2</v>
      </c>
      <c r="E11" s="616">
        <v>1</v>
      </c>
      <c r="F11" s="617">
        <v>0</v>
      </c>
      <c r="G11" s="616">
        <v>0</v>
      </c>
      <c r="H11" s="697">
        <v>1</v>
      </c>
      <c r="I11" s="766">
        <f t="shared" si="1"/>
        <v>2</v>
      </c>
      <c r="J11" s="913">
        <f t="shared" si="2"/>
        <v>3</v>
      </c>
      <c r="K11" s="834">
        <f t="shared" si="0"/>
        <v>5</v>
      </c>
      <c r="L11" s="16">
        <v>3</v>
      </c>
      <c r="M11" s="977"/>
    </row>
    <row r="12" spans="1:13" ht="12.75">
      <c r="A12" s="16">
        <v>29</v>
      </c>
      <c r="B12" s="556" t="s">
        <v>44</v>
      </c>
      <c r="C12" s="616"/>
      <c r="D12" s="617"/>
      <c r="E12" s="616"/>
      <c r="F12" s="617"/>
      <c r="G12" s="616"/>
      <c r="H12" s="697"/>
      <c r="I12" s="766">
        <f t="shared" si="1"/>
        <v>0</v>
      </c>
      <c r="J12" s="913">
        <f t="shared" si="2"/>
        <v>0</v>
      </c>
      <c r="K12" s="834">
        <f t="shared" si="0"/>
        <v>0</v>
      </c>
      <c r="L12" s="16">
        <v>3</v>
      </c>
      <c r="M12" s="977"/>
    </row>
    <row r="13" spans="1:13" s="967" customFormat="1" ht="12.75">
      <c r="A13" s="16">
        <v>23</v>
      </c>
      <c r="B13" s="978" t="s">
        <v>68</v>
      </c>
      <c r="C13" s="616">
        <v>2</v>
      </c>
      <c r="D13" s="617">
        <v>2</v>
      </c>
      <c r="E13" s="616"/>
      <c r="F13" s="617"/>
      <c r="G13" s="616"/>
      <c r="H13" s="697"/>
      <c r="I13" s="766">
        <f t="shared" si="1"/>
        <v>2</v>
      </c>
      <c r="J13" s="913">
        <f t="shared" si="2"/>
        <v>2</v>
      </c>
      <c r="K13" s="834">
        <f t="shared" si="0"/>
        <v>4</v>
      </c>
      <c r="L13" s="16">
        <v>3</v>
      </c>
      <c r="M13" s="977"/>
    </row>
    <row r="14" spans="1:13" ht="12.75">
      <c r="A14" s="16">
        <v>5</v>
      </c>
      <c r="B14" s="978" t="s">
        <v>6</v>
      </c>
      <c r="C14" s="616">
        <v>2</v>
      </c>
      <c r="D14" s="617">
        <v>1</v>
      </c>
      <c r="E14" s="616">
        <v>2</v>
      </c>
      <c r="F14" s="617">
        <v>1</v>
      </c>
      <c r="G14" s="616">
        <v>2</v>
      </c>
      <c r="H14" s="697">
        <v>1</v>
      </c>
      <c r="I14" s="766">
        <f t="shared" si="1"/>
        <v>6</v>
      </c>
      <c r="J14" s="913">
        <f t="shared" si="2"/>
        <v>3</v>
      </c>
      <c r="K14" s="834">
        <f t="shared" si="0"/>
        <v>9</v>
      </c>
      <c r="L14" s="16">
        <v>3</v>
      </c>
      <c r="M14" s="977"/>
    </row>
    <row r="15" spans="1:13" ht="12.75">
      <c r="A15" s="16">
        <v>27</v>
      </c>
      <c r="B15" s="978" t="s">
        <v>85</v>
      </c>
      <c r="C15" s="624"/>
      <c r="D15" s="625"/>
      <c r="E15" s="616">
        <v>1</v>
      </c>
      <c r="F15" s="617">
        <v>0</v>
      </c>
      <c r="G15" s="616">
        <v>1</v>
      </c>
      <c r="H15" s="697">
        <v>0</v>
      </c>
      <c r="I15" s="766">
        <f t="shared" si="1"/>
        <v>2</v>
      </c>
      <c r="J15" s="913">
        <f t="shared" si="2"/>
        <v>0</v>
      </c>
      <c r="K15" s="834">
        <f t="shared" si="0"/>
        <v>2</v>
      </c>
      <c r="L15" s="16">
        <v>2</v>
      </c>
      <c r="M15" s="977"/>
    </row>
    <row r="16" spans="1:13" ht="12.75">
      <c r="A16" s="16">
        <v>8</v>
      </c>
      <c r="B16" s="978" t="s">
        <v>7</v>
      </c>
      <c r="C16" s="616"/>
      <c r="D16" s="617"/>
      <c r="E16" s="616">
        <v>0</v>
      </c>
      <c r="F16" s="617">
        <v>1</v>
      </c>
      <c r="G16" s="616"/>
      <c r="H16" s="697"/>
      <c r="I16" s="766">
        <f t="shared" si="1"/>
        <v>0</v>
      </c>
      <c r="J16" s="913">
        <f t="shared" si="2"/>
        <v>1</v>
      </c>
      <c r="K16" s="834">
        <f t="shared" si="0"/>
        <v>1</v>
      </c>
      <c r="L16" s="16">
        <v>3</v>
      </c>
      <c r="M16" s="977"/>
    </row>
    <row r="17" spans="1:13" ht="12.75">
      <c r="A17" s="16">
        <v>20</v>
      </c>
      <c r="B17" s="978" t="s">
        <v>47</v>
      </c>
      <c r="C17" s="624"/>
      <c r="D17" s="625"/>
      <c r="E17" s="616">
        <v>1</v>
      </c>
      <c r="F17" s="617">
        <v>1</v>
      </c>
      <c r="G17" s="616"/>
      <c r="H17" s="697"/>
      <c r="I17" s="766">
        <f t="shared" si="1"/>
        <v>1</v>
      </c>
      <c r="J17" s="913">
        <f t="shared" si="2"/>
        <v>1</v>
      </c>
      <c r="K17" s="834">
        <f t="shared" si="0"/>
        <v>2</v>
      </c>
      <c r="L17" s="16">
        <v>2</v>
      </c>
      <c r="M17" s="977"/>
    </row>
    <row r="18" spans="1:13" ht="12.75">
      <c r="A18" s="16">
        <v>41</v>
      </c>
      <c r="B18" s="978" t="s">
        <v>8</v>
      </c>
      <c r="C18" s="616">
        <v>1</v>
      </c>
      <c r="D18" s="617">
        <v>1</v>
      </c>
      <c r="E18" s="616">
        <v>1</v>
      </c>
      <c r="F18" s="617">
        <v>1</v>
      </c>
      <c r="G18" s="616"/>
      <c r="H18" s="697"/>
      <c r="I18" s="766">
        <f t="shared" si="1"/>
        <v>2</v>
      </c>
      <c r="J18" s="913">
        <f t="shared" si="2"/>
        <v>2</v>
      </c>
      <c r="K18" s="834">
        <f t="shared" si="0"/>
        <v>4</v>
      </c>
      <c r="L18" s="16">
        <v>3</v>
      </c>
      <c r="M18" s="977"/>
    </row>
    <row r="19" spans="1:13" ht="12.75">
      <c r="A19" s="557">
        <v>18</v>
      </c>
      <c r="B19" s="978" t="s">
        <v>32</v>
      </c>
      <c r="C19" s="624"/>
      <c r="D19" s="625"/>
      <c r="E19" s="616"/>
      <c r="F19" s="617"/>
      <c r="G19" s="616">
        <v>0</v>
      </c>
      <c r="H19" s="697">
        <v>1</v>
      </c>
      <c r="I19" s="766">
        <f t="shared" si="1"/>
        <v>0</v>
      </c>
      <c r="J19" s="913">
        <f t="shared" si="2"/>
        <v>1</v>
      </c>
      <c r="K19" s="834">
        <f t="shared" si="0"/>
        <v>1</v>
      </c>
      <c r="L19" s="16">
        <v>2</v>
      </c>
      <c r="M19" s="977"/>
    </row>
    <row r="20" spans="1:13" ht="12.75">
      <c r="A20" s="16">
        <v>10</v>
      </c>
      <c r="B20" s="978" t="s">
        <v>9</v>
      </c>
      <c r="C20" s="616"/>
      <c r="D20" s="617"/>
      <c r="E20" s="626"/>
      <c r="F20" s="627"/>
      <c r="G20" s="616"/>
      <c r="H20" s="697"/>
      <c r="I20" s="766">
        <f t="shared" si="1"/>
        <v>0</v>
      </c>
      <c r="J20" s="913">
        <f t="shared" si="2"/>
        <v>0</v>
      </c>
      <c r="K20" s="834">
        <f t="shared" si="0"/>
        <v>0</v>
      </c>
      <c r="L20" s="16">
        <v>2</v>
      </c>
      <c r="M20" s="977"/>
    </row>
    <row r="21" spans="1:13" ht="13.5" thickBot="1">
      <c r="A21" s="16"/>
      <c r="B21" s="978" t="s">
        <v>93</v>
      </c>
      <c r="C21" s="795"/>
      <c r="D21" s="885"/>
      <c r="E21" s="795"/>
      <c r="F21" s="885"/>
      <c r="G21" s="795"/>
      <c r="H21" s="927"/>
      <c r="I21" s="803">
        <f t="shared" si="1"/>
        <v>0</v>
      </c>
      <c r="J21" s="979">
        <f t="shared" si="2"/>
        <v>0</v>
      </c>
      <c r="K21" s="980">
        <f t="shared" si="0"/>
        <v>0</v>
      </c>
      <c r="L21" s="16"/>
      <c r="M21" s="977"/>
    </row>
    <row r="22" spans="3:12" ht="12.75">
      <c r="C22" s="967">
        <f aca="true" t="shared" si="3" ref="C22:K22">SUM(C3:C21)</f>
        <v>8</v>
      </c>
      <c r="D22" s="811">
        <f t="shared" si="3"/>
        <v>7</v>
      </c>
      <c r="E22" s="967">
        <f t="shared" si="3"/>
        <v>8</v>
      </c>
      <c r="F22" s="811">
        <f t="shared" si="3"/>
        <v>6</v>
      </c>
      <c r="G22" s="967">
        <f t="shared" si="3"/>
        <v>5</v>
      </c>
      <c r="H22" s="811">
        <f t="shared" si="3"/>
        <v>3</v>
      </c>
      <c r="I22" s="811">
        <f t="shared" si="3"/>
        <v>21</v>
      </c>
      <c r="J22" s="811">
        <f t="shared" si="3"/>
        <v>16</v>
      </c>
      <c r="K22" s="811">
        <f t="shared" si="3"/>
        <v>37</v>
      </c>
      <c r="L22" s="982"/>
    </row>
  </sheetData>
  <mergeCells count="3">
    <mergeCell ref="C1:D1"/>
    <mergeCell ref="E1:F1"/>
    <mergeCell ref="G1:H1"/>
  </mergeCells>
  <printOptions/>
  <pageMargins left="0.75" right="0.75" top="1" bottom="1" header="0.5" footer="0.5"/>
  <pageSetup orientation="portrait" paperSize="9"/>
  <ignoredErrors>
    <ignoredError sqref="G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29"/>
  <sheetViews>
    <sheetView zoomScale="75" zoomScaleNormal="75" workbookViewId="0" topLeftCell="B1">
      <selection activeCell="BG16" sqref="BG16"/>
    </sheetView>
  </sheetViews>
  <sheetFormatPr defaultColWidth="9.00390625" defaultRowHeight="14.25"/>
  <cols>
    <col min="1" max="1" width="3.125" style="623" bestFit="1" customWidth="1"/>
    <col min="2" max="2" width="18.375" style="623" bestFit="1" customWidth="1"/>
    <col min="3" max="3" width="3.125" style="623" customWidth="1"/>
    <col min="4" max="4" width="3.625" style="623" customWidth="1"/>
    <col min="5" max="5" width="2.75390625" style="623" customWidth="1"/>
    <col min="6" max="6" width="3.625" style="623" customWidth="1"/>
    <col min="7" max="7" width="3.00390625" style="623" customWidth="1"/>
    <col min="8" max="8" width="4.50390625" style="623" customWidth="1"/>
    <col min="9" max="9" width="2.25390625" style="623" customWidth="1"/>
    <col min="10" max="10" width="4.25390625" style="623" customWidth="1"/>
    <col min="11" max="11" width="2.875" style="623" customWidth="1"/>
    <col min="12" max="12" width="3.125" style="623" customWidth="1"/>
    <col min="13" max="14" width="3.625" style="623" customWidth="1"/>
    <col min="15" max="16" width="3.50390625" style="623" customWidth="1"/>
    <col min="17" max="17" width="3.125" style="623" customWidth="1"/>
    <col min="18" max="18" width="4.25390625" style="623" customWidth="1"/>
    <col min="19" max="19" width="3.75390625" style="623" customWidth="1"/>
    <col min="20" max="20" width="3.625" style="623" customWidth="1"/>
    <col min="21" max="21" width="3.50390625" style="623" customWidth="1"/>
    <col min="22" max="22" width="3.25390625" style="623" customWidth="1"/>
    <col min="23" max="23" width="2.75390625" style="623" customWidth="1"/>
    <col min="24" max="24" width="3.375" style="623" customWidth="1"/>
    <col min="25" max="25" width="3.50390625" style="623" customWidth="1"/>
    <col min="26" max="26" width="3.00390625" style="623" customWidth="1"/>
    <col min="27" max="27" width="3.50390625" style="623" customWidth="1"/>
    <col min="28" max="28" width="3.125" style="623" customWidth="1"/>
    <col min="29" max="29" width="3.00390625" style="623" customWidth="1"/>
    <col min="30" max="30" width="3.75390625" style="623" customWidth="1"/>
    <col min="31" max="31" width="3.875" style="623" customWidth="1"/>
    <col min="32" max="32" width="4.25390625" style="623" customWidth="1"/>
    <col min="33" max="33" width="4.125" style="623" customWidth="1"/>
    <col min="34" max="34" width="3.25390625" style="623" customWidth="1"/>
    <col min="35" max="36" width="3.375" style="623" customWidth="1"/>
    <col min="37" max="37" width="4.125" style="623" customWidth="1"/>
    <col min="38" max="38" width="4.50390625" style="623" customWidth="1"/>
    <col min="39" max="39" width="6.25390625" style="623" customWidth="1"/>
    <col min="40" max="40" width="6.50390625" style="623" customWidth="1"/>
    <col min="41" max="41" width="4.625" style="623" customWidth="1"/>
    <col min="42" max="42" width="6.50390625" style="623" bestFit="1" customWidth="1"/>
    <col min="43" max="43" width="9.00390625" style="671" customWidth="1"/>
    <col min="44" max="46" width="9.00390625" style="623" customWidth="1"/>
    <col min="47" max="56" width="0" style="623" hidden="1" customWidth="1"/>
    <col min="57" max="16384" width="9.00390625" style="623" customWidth="1"/>
  </cols>
  <sheetData>
    <row r="1" spans="1:44" ht="14.25">
      <c r="A1" s="452"/>
      <c r="B1" s="434" t="s">
        <v>0</v>
      </c>
      <c r="C1" s="1026" t="s">
        <v>40</v>
      </c>
      <c r="D1" s="1027"/>
      <c r="E1" s="1028" t="s">
        <v>33</v>
      </c>
      <c r="F1" s="1029"/>
      <c r="G1" s="1028" t="s">
        <v>11</v>
      </c>
      <c r="H1" s="1029"/>
      <c r="I1" s="1026" t="s">
        <v>65</v>
      </c>
      <c r="J1" s="1027"/>
      <c r="K1" s="1026" t="s">
        <v>38</v>
      </c>
      <c r="L1" s="1027"/>
      <c r="M1" s="1028" t="s">
        <v>67</v>
      </c>
      <c r="N1" s="1029"/>
      <c r="O1" s="931" t="s">
        <v>66</v>
      </c>
      <c r="P1" s="932"/>
      <c r="Q1" s="933" t="s">
        <v>19</v>
      </c>
      <c r="R1" s="932"/>
      <c r="S1" s="1026" t="s">
        <v>12</v>
      </c>
      <c r="T1" s="1027"/>
      <c r="U1" s="1017" t="s">
        <v>40</v>
      </c>
      <c r="V1" s="1018"/>
      <c r="W1" s="1017" t="s">
        <v>33</v>
      </c>
      <c r="X1" s="1018"/>
      <c r="Y1" s="1017" t="s">
        <v>11</v>
      </c>
      <c r="Z1" s="1019"/>
      <c r="AA1" s="1017" t="s">
        <v>65</v>
      </c>
      <c r="AB1" s="1018"/>
      <c r="AC1" s="1017" t="s">
        <v>38</v>
      </c>
      <c r="AD1" s="1018"/>
      <c r="AE1" s="1017" t="s">
        <v>19</v>
      </c>
      <c r="AF1" s="1018"/>
      <c r="AG1" s="1017" t="s">
        <v>67</v>
      </c>
      <c r="AH1" s="1018"/>
      <c r="AI1" s="934" t="s">
        <v>66</v>
      </c>
      <c r="AJ1" s="935"/>
      <c r="AK1" s="1017" t="s">
        <v>12</v>
      </c>
      <c r="AL1" s="1018"/>
      <c r="AM1" s="936" t="s">
        <v>55</v>
      </c>
      <c r="AN1" s="937" t="s">
        <v>56</v>
      </c>
      <c r="AO1" s="16" t="s">
        <v>50</v>
      </c>
      <c r="AP1" s="452" t="s">
        <v>49</v>
      </c>
      <c r="AQ1" s="938" t="s">
        <v>231</v>
      </c>
      <c r="AR1" s="745" t="s">
        <v>128</v>
      </c>
    </row>
    <row r="2" spans="1:43" ht="14.25">
      <c r="A2" s="452"/>
      <c r="B2" s="434"/>
      <c r="C2" s="939">
        <v>7</v>
      </c>
      <c r="D2" s="940">
        <v>9</v>
      </c>
      <c r="E2" s="616">
        <v>8</v>
      </c>
      <c r="F2" s="750">
        <v>5</v>
      </c>
      <c r="G2" s="616">
        <v>7</v>
      </c>
      <c r="H2" s="750">
        <v>1</v>
      </c>
      <c r="I2" s="939">
        <v>4</v>
      </c>
      <c r="J2" s="940">
        <v>12</v>
      </c>
      <c r="K2" s="941">
        <v>2</v>
      </c>
      <c r="L2" s="942">
        <v>2</v>
      </c>
      <c r="M2" s="616">
        <v>20</v>
      </c>
      <c r="N2" s="750">
        <v>3</v>
      </c>
      <c r="O2" s="616">
        <v>3</v>
      </c>
      <c r="P2" s="750">
        <v>2</v>
      </c>
      <c r="Q2" s="616">
        <v>8</v>
      </c>
      <c r="R2" s="943">
        <v>10</v>
      </c>
      <c r="S2" s="941">
        <v>7</v>
      </c>
      <c r="T2" s="942">
        <v>7</v>
      </c>
      <c r="U2" s="939">
        <v>4</v>
      </c>
      <c r="V2" s="940">
        <v>7</v>
      </c>
      <c r="W2" s="944">
        <v>16</v>
      </c>
      <c r="X2" s="943">
        <v>5</v>
      </c>
      <c r="Y2" s="944">
        <v>24</v>
      </c>
      <c r="Z2" s="945">
        <v>1</v>
      </c>
      <c r="AA2" s="944">
        <v>10</v>
      </c>
      <c r="AB2" s="943">
        <v>8</v>
      </c>
      <c r="AC2" s="944">
        <v>7</v>
      </c>
      <c r="AD2" s="943">
        <v>4</v>
      </c>
      <c r="AE2" s="946">
        <v>8</v>
      </c>
      <c r="AF2" s="943">
        <v>7</v>
      </c>
      <c r="AG2" s="946">
        <v>9</v>
      </c>
      <c r="AH2" s="943">
        <v>3</v>
      </c>
      <c r="AI2" s="946">
        <v>9</v>
      </c>
      <c r="AJ2" s="943">
        <v>7</v>
      </c>
      <c r="AK2" s="947">
        <v>6</v>
      </c>
      <c r="AL2" s="948">
        <v>6</v>
      </c>
      <c r="AM2" s="936">
        <f>SUM(C2,E2,G2,I2,K2,M2,O2,Q2,S2,U2,W2,Y2,AA2,AC2,AE2,AG2,AI2,AK2)</f>
        <v>159</v>
      </c>
      <c r="AN2" s="937">
        <f>SUM(D2,F2,H2,J2,L2,N2,P2,R2,T2,V2,X2,Z2,AB2,AD2,AF2,AH2,AJ2,AL2)</f>
        <v>99</v>
      </c>
      <c r="AO2" s="452"/>
      <c r="AP2" s="452"/>
      <c r="AQ2" s="555"/>
    </row>
    <row r="3" spans="1:43" ht="14.25">
      <c r="A3" s="16">
        <v>89</v>
      </c>
      <c r="B3" s="441" t="s">
        <v>62</v>
      </c>
      <c r="C3" s="616"/>
      <c r="D3" s="617"/>
      <c r="E3" s="616"/>
      <c r="F3" s="617"/>
      <c r="G3" s="616"/>
      <c r="H3" s="617"/>
      <c r="I3" s="616"/>
      <c r="J3" s="617"/>
      <c r="K3" s="616"/>
      <c r="L3" s="617"/>
      <c r="M3" s="626"/>
      <c r="N3" s="627"/>
      <c r="O3" s="616"/>
      <c r="P3" s="617"/>
      <c r="Q3" s="616"/>
      <c r="R3" s="617"/>
      <c r="S3" s="616"/>
      <c r="T3" s="617"/>
      <c r="U3" s="616"/>
      <c r="V3" s="617"/>
      <c r="W3" s="616">
        <v>1</v>
      </c>
      <c r="X3" s="617">
        <v>0</v>
      </c>
      <c r="Y3" s="616">
        <v>2</v>
      </c>
      <c r="Z3" s="697">
        <v>0</v>
      </c>
      <c r="AA3" s="626"/>
      <c r="AB3" s="627"/>
      <c r="AC3" s="616"/>
      <c r="AD3" s="617"/>
      <c r="AE3" s="616"/>
      <c r="AF3" s="617"/>
      <c r="AG3" s="616"/>
      <c r="AH3" s="617"/>
      <c r="AI3" s="616"/>
      <c r="AJ3" s="617"/>
      <c r="AK3" s="688"/>
      <c r="AL3" s="949"/>
      <c r="AM3" s="950">
        <f>SUM(C3,AI3,E3,G3,I3,K3,M3,O3,Q3,S3,U3,W3,Y3,AA3,AC3,AE3,AG3,AK3)</f>
        <v>3</v>
      </c>
      <c r="AN3" s="951">
        <f>SUM(D3,F3,AJ3,H3,J3,L3,N3,P3,R3,T3,V3,X3,Z3,AB3,AD3,AF3,AH3,AL3)</f>
        <v>0</v>
      </c>
      <c r="AO3" s="952">
        <f>SUM(C3:L3,M3:AL3)</f>
        <v>3</v>
      </c>
      <c r="AP3" s="452">
        <v>16</v>
      </c>
      <c r="AQ3" s="565">
        <f>AO3/AP3</f>
        <v>0.1875</v>
      </c>
    </row>
    <row r="4" spans="1:43" ht="14.25">
      <c r="A4" s="16"/>
      <c r="B4" s="441" t="s">
        <v>127</v>
      </c>
      <c r="C4" s="13"/>
      <c r="D4" s="625"/>
      <c r="E4" s="624"/>
      <c r="F4" s="625"/>
      <c r="G4" s="624"/>
      <c r="H4" s="625"/>
      <c r="I4" s="624"/>
      <c r="J4" s="625"/>
      <c r="K4" s="624"/>
      <c r="L4" s="625"/>
      <c r="M4" s="624"/>
      <c r="N4" s="625"/>
      <c r="O4" s="624"/>
      <c r="P4" s="625"/>
      <c r="Q4" s="624"/>
      <c r="R4" s="625"/>
      <c r="S4" s="624"/>
      <c r="T4" s="625"/>
      <c r="U4" s="624"/>
      <c r="V4" s="625"/>
      <c r="W4" s="624"/>
      <c r="X4" s="625"/>
      <c r="Y4" s="616">
        <v>1</v>
      </c>
      <c r="Z4" s="697">
        <v>0</v>
      </c>
      <c r="AA4" s="626"/>
      <c r="AB4" s="627"/>
      <c r="AC4" s="616"/>
      <c r="AD4" s="617"/>
      <c r="AE4" s="626"/>
      <c r="AF4" s="627"/>
      <c r="AG4" s="616"/>
      <c r="AH4" s="617"/>
      <c r="AI4" s="626"/>
      <c r="AJ4" s="627"/>
      <c r="AK4" s="953"/>
      <c r="AL4" s="954"/>
      <c r="AM4" s="950">
        <f aca="true" t="shared" si="0" ref="AM4:AM17">SUM(C4,AI4,E4,G4,I4,K4,M4,O4,Q4,S4,U4,W4,Y4,AA4,AC4,AE4,AG4,AK4)</f>
        <v>1</v>
      </c>
      <c r="AN4" s="951">
        <f aca="true" t="shared" si="1" ref="AN4:AN17">SUM(D4,F4,AJ4,H4,J4,L4,N4,P4,R4,T4,V4,X4,Z4,AB4,AD4,AF4,AH4,AL4)</f>
        <v>0</v>
      </c>
      <c r="AO4" s="952">
        <f aca="true" t="shared" si="2" ref="AO4:AO18">SUM(C4:L4,M4:AL4)</f>
        <v>1</v>
      </c>
      <c r="AP4" s="452">
        <v>3</v>
      </c>
      <c r="AQ4" s="565">
        <f aca="true" t="shared" si="3" ref="AQ4:AQ16">AO4/AP4</f>
        <v>0.3333333333333333</v>
      </c>
    </row>
    <row r="5" spans="1:43" ht="14.25">
      <c r="A5" s="16">
        <v>3</v>
      </c>
      <c r="B5" s="441" t="s">
        <v>75</v>
      </c>
      <c r="C5" s="616">
        <v>0</v>
      </c>
      <c r="D5" s="617">
        <v>0</v>
      </c>
      <c r="E5" s="616">
        <v>0</v>
      </c>
      <c r="F5" s="617">
        <v>0</v>
      </c>
      <c r="G5" s="616"/>
      <c r="H5" s="617"/>
      <c r="I5" s="616"/>
      <c r="J5" s="617"/>
      <c r="K5" s="616"/>
      <c r="L5" s="617"/>
      <c r="M5" s="616">
        <v>0</v>
      </c>
      <c r="N5" s="617">
        <v>2</v>
      </c>
      <c r="O5" s="626"/>
      <c r="P5" s="627"/>
      <c r="Q5" s="616"/>
      <c r="R5" s="617"/>
      <c r="S5" s="616"/>
      <c r="T5" s="617"/>
      <c r="U5" s="616"/>
      <c r="V5" s="617"/>
      <c r="W5" s="624"/>
      <c r="X5" s="625"/>
      <c r="Y5" s="616">
        <v>0</v>
      </c>
      <c r="Z5" s="697">
        <v>1</v>
      </c>
      <c r="AA5" s="616"/>
      <c r="AB5" s="617"/>
      <c r="AC5" s="616"/>
      <c r="AD5" s="617"/>
      <c r="AE5" s="616"/>
      <c r="AF5" s="617"/>
      <c r="AG5" s="616">
        <v>0</v>
      </c>
      <c r="AH5" s="617">
        <v>1</v>
      </c>
      <c r="AI5" s="616"/>
      <c r="AJ5" s="617"/>
      <c r="AK5" s="688"/>
      <c r="AL5" s="949"/>
      <c r="AM5" s="950">
        <f t="shared" si="0"/>
        <v>0</v>
      </c>
      <c r="AN5" s="951">
        <f t="shared" si="1"/>
        <v>4</v>
      </c>
      <c r="AO5" s="952">
        <f t="shared" si="2"/>
        <v>4</v>
      </c>
      <c r="AP5" s="452">
        <v>16</v>
      </c>
      <c r="AQ5" s="565">
        <f t="shared" si="3"/>
        <v>0.25</v>
      </c>
    </row>
    <row r="6" spans="1:43" ht="15">
      <c r="A6" s="555">
        <v>4</v>
      </c>
      <c r="B6" s="955" t="s">
        <v>18</v>
      </c>
      <c r="C6" s="616">
        <v>0</v>
      </c>
      <c r="D6" s="617">
        <v>0</v>
      </c>
      <c r="E6" s="616">
        <v>0</v>
      </c>
      <c r="F6" s="617">
        <v>0</v>
      </c>
      <c r="G6" s="616"/>
      <c r="H6" s="617"/>
      <c r="I6" s="616"/>
      <c r="J6" s="617"/>
      <c r="K6" s="616"/>
      <c r="L6" s="617"/>
      <c r="M6" s="616"/>
      <c r="N6" s="617"/>
      <c r="O6" s="616"/>
      <c r="P6" s="617"/>
      <c r="Q6" s="616"/>
      <c r="R6" s="617"/>
      <c r="S6" s="616"/>
      <c r="T6" s="617"/>
      <c r="U6" s="616"/>
      <c r="V6" s="617"/>
      <c r="W6" s="616"/>
      <c r="X6" s="617"/>
      <c r="Y6" s="616"/>
      <c r="Z6" s="697"/>
      <c r="AA6" s="616"/>
      <c r="AB6" s="617"/>
      <c r="AC6" s="616"/>
      <c r="AD6" s="617"/>
      <c r="AE6" s="616"/>
      <c r="AF6" s="617"/>
      <c r="AG6" s="616"/>
      <c r="AH6" s="617"/>
      <c r="AI6" s="616"/>
      <c r="AJ6" s="617"/>
      <c r="AK6" s="688"/>
      <c r="AL6" s="949"/>
      <c r="AM6" s="950">
        <f t="shared" si="0"/>
        <v>0</v>
      </c>
      <c r="AN6" s="951">
        <f t="shared" si="1"/>
        <v>0</v>
      </c>
      <c r="AO6" s="952">
        <f t="shared" si="2"/>
        <v>0</v>
      </c>
      <c r="AP6" s="567">
        <v>18</v>
      </c>
      <c r="AQ6" s="565">
        <f t="shared" si="3"/>
        <v>0</v>
      </c>
    </row>
    <row r="7" spans="1:43" ht="15">
      <c r="A7" s="16">
        <v>45</v>
      </c>
      <c r="B7" s="441" t="s">
        <v>17</v>
      </c>
      <c r="C7" s="616"/>
      <c r="D7" s="617"/>
      <c r="E7" s="616">
        <v>1</v>
      </c>
      <c r="F7" s="617">
        <v>0</v>
      </c>
      <c r="G7" s="616"/>
      <c r="H7" s="617"/>
      <c r="I7" s="616"/>
      <c r="J7" s="617"/>
      <c r="K7" s="616"/>
      <c r="L7" s="617"/>
      <c r="M7" s="616">
        <v>1</v>
      </c>
      <c r="N7" s="617">
        <v>1</v>
      </c>
      <c r="O7" s="616"/>
      <c r="P7" s="617"/>
      <c r="Q7" s="616"/>
      <c r="R7" s="617"/>
      <c r="S7" s="616"/>
      <c r="T7" s="617"/>
      <c r="U7" s="616"/>
      <c r="V7" s="617"/>
      <c r="W7" s="616"/>
      <c r="X7" s="617"/>
      <c r="Y7" s="616"/>
      <c r="Z7" s="697"/>
      <c r="AA7" s="616"/>
      <c r="AB7" s="617"/>
      <c r="AC7" s="616"/>
      <c r="AD7" s="617"/>
      <c r="AE7" s="616"/>
      <c r="AF7" s="617"/>
      <c r="AG7" s="616">
        <v>1</v>
      </c>
      <c r="AH7" s="617">
        <v>1</v>
      </c>
      <c r="AI7" s="616"/>
      <c r="AJ7" s="617"/>
      <c r="AK7" s="688"/>
      <c r="AL7" s="949"/>
      <c r="AM7" s="950">
        <f t="shared" si="0"/>
        <v>3</v>
      </c>
      <c r="AN7" s="951">
        <f t="shared" si="1"/>
        <v>2</v>
      </c>
      <c r="AO7" s="952">
        <f t="shared" si="2"/>
        <v>5</v>
      </c>
      <c r="AP7" s="567">
        <v>18</v>
      </c>
      <c r="AQ7" s="565">
        <f t="shared" si="3"/>
        <v>0.2777777777777778</v>
      </c>
    </row>
    <row r="8" spans="1:43" ht="14.25">
      <c r="A8" s="16">
        <v>98</v>
      </c>
      <c r="B8" s="441" t="s">
        <v>64</v>
      </c>
      <c r="C8" s="626"/>
      <c r="D8" s="627"/>
      <c r="E8" s="626"/>
      <c r="F8" s="627"/>
      <c r="G8" s="616"/>
      <c r="H8" s="617"/>
      <c r="I8" s="616"/>
      <c r="J8" s="617"/>
      <c r="K8" s="616">
        <v>1</v>
      </c>
      <c r="L8" s="617"/>
      <c r="M8" s="616">
        <v>0</v>
      </c>
      <c r="N8" s="617">
        <v>4</v>
      </c>
      <c r="O8" s="616"/>
      <c r="P8" s="617"/>
      <c r="Q8" s="616"/>
      <c r="R8" s="617"/>
      <c r="S8" s="616"/>
      <c r="T8" s="617"/>
      <c r="U8" s="616"/>
      <c r="V8" s="617"/>
      <c r="W8" s="616">
        <v>1</v>
      </c>
      <c r="X8" s="617">
        <v>1</v>
      </c>
      <c r="Y8" s="616">
        <v>1</v>
      </c>
      <c r="Z8" s="697">
        <v>0</v>
      </c>
      <c r="AA8" s="616">
        <v>3</v>
      </c>
      <c r="AB8" s="617">
        <v>0</v>
      </c>
      <c r="AC8" s="616">
        <v>1</v>
      </c>
      <c r="AD8" s="617">
        <v>0</v>
      </c>
      <c r="AE8" s="616">
        <v>2</v>
      </c>
      <c r="AF8" s="617">
        <v>0</v>
      </c>
      <c r="AG8" s="616">
        <v>1</v>
      </c>
      <c r="AH8" s="617">
        <v>1</v>
      </c>
      <c r="AI8" s="616">
        <v>1</v>
      </c>
      <c r="AJ8" s="617">
        <v>1</v>
      </c>
      <c r="AK8" s="688"/>
      <c r="AL8" s="949"/>
      <c r="AM8" s="950">
        <f t="shared" si="0"/>
        <v>11</v>
      </c>
      <c r="AN8" s="951">
        <f t="shared" si="1"/>
        <v>7</v>
      </c>
      <c r="AO8" s="952">
        <f t="shared" si="2"/>
        <v>18</v>
      </c>
      <c r="AP8" s="548">
        <v>16</v>
      </c>
      <c r="AQ8" s="565">
        <f t="shared" si="3"/>
        <v>1.125</v>
      </c>
    </row>
    <row r="9" spans="1:43" ht="14.25">
      <c r="A9" s="16">
        <v>16</v>
      </c>
      <c r="B9" s="441" t="s">
        <v>59</v>
      </c>
      <c r="C9" s="616"/>
      <c r="D9" s="617"/>
      <c r="E9" s="616"/>
      <c r="F9" s="617"/>
      <c r="G9" s="616">
        <v>0</v>
      </c>
      <c r="H9" s="617">
        <v>1</v>
      </c>
      <c r="I9" s="616"/>
      <c r="J9" s="617"/>
      <c r="K9" s="616"/>
      <c r="L9" s="617"/>
      <c r="M9" s="616"/>
      <c r="N9" s="617"/>
      <c r="O9" s="616"/>
      <c r="P9" s="617"/>
      <c r="Q9" s="616"/>
      <c r="R9" s="617"/>
      <c r="S9" s="616"/>
      <c r="T9" s="617"/>
      <c r="U9" s="616">
        <v>0</v>
      </c>
      <c r="V9" s="617">
        <v>1</v>
      </c>
      <c r="W9" s="616">
        <v>0</v>
      </c>
      <c r="X9" s="617">
        <v>1</v>
      </c>
      <c r="Y9" s="616">
        <v>0</v>
      </c>
      <c r="Z9" s="697">
        <v>1</v>
      </c>
      <c r="AA9" s="616"/>
      <c r="AB9" s="617"/>
      <c r="AC9" s="616"/>
      <c r="AD9" s="617"/>
      <c r="AE9" s="616">
        <v>0</v>
      </c>
      <c r="AF9" s="617">
        <v>1</v>
      </c>
      <c r="AG9" s="626"/>
      <c r="AH9" s="627"/>
      <c r="AI9" s="626"/>
      <c r="AJ9" s="627"/>
      <c r="AK9" s="688"/>
      <c r="AL9" s="949"/>
      <c r="AM9" s="950">
        <f t="shared" si="0"/>
        <v>0</v>
      </c>
      <c r="AN9" s="951">
        <f t="shared" si="1"/>
        <v>5</v>
      </c>
      <c r="AO9" s="952">
        <f t="shared" si="2"/>
        <v>5</v>
      </c>
      <c r="AP9" s="548">
        <v>16</v>
      </c>
      <c r="AQ9" s="565">
        <f t="shared" si="3"/>
        <v>0.3125</v>
      </c>
    </row>
    <row r="10" spans="1:43" ht="15">
      <c r="A10" s="16">
        <v>15</v>
      </c>
      <c r="B10" s="441" t="s">
        <v>16</v>
      </c>
      <c r="C10" s="616">
        <v>5</v>
      </c>
      <c r="D10" s="617">
        <v>1</v>
      </c>
      <c r="E10" s="616">
        <v>3</v>
      </c>
      <c r="F10" s="617">
        <v>3</v>
      </c>
      <c r="G10" s="616">
        <v>4</v>
      </c>
      <c r="H10" s="617">
        <v>0</v>
      </c>
      <c r="I10" s="616">
        <v>1</v>
      </c>
      <c r="J10" s="617">
        <v>1</v>
      </c>
      <c r="K10" s="616">
        <v>0</v>
      </c>
      <c r="L10" s="617">
        <v>1</v>
      </c>
      <c r="M10" s="616">
        <v>11</v>
      </c>
      <c r="N10" s="617">
        <v>3</v>
      </c>
      <c r="O10" s="616">
        <v>1</v>
      </c>
      <c r="P10" s="617">
        <v>1</v>
      </c>
      <c r="Q10" s="616">
        <v>0</v>
      </c>
      <c r="R10" s="617">
        <v>6</v>
      </c>
      <c r="S10" s="616">
        <v>3</v>
      </c>
      <c r="T10" s="617">
        <v>3</v>
      </c>
      <c r="U10" s="616">
        <v>3</v>
      </c>
      <c r="V10" s="617">
        <v>0</v>
      </c>
      <c r="W10" s="616">
        <v>6</v>
      </c>
      <c r="X10" s="617">
        <v>4</v>
      </c>
      <c r="Y10" s="616">
        <v>8</v>
      </c>
      <c r="Z10" s="697">
        <v>6</v>
      </c>
      <c r="AA10" s="616">
        <v>3</v>
      </c>
      <c r="AB10" s="617">
        <v>1</v>
      </c>
      <c r="AC10" s="616">
        <v>2</v>
      </c>
      <c r="AD10" s="617">
        <v>5</v>
      </c>
      <c r="AE10" s="616">
        <v>4</v>
      </c>
      <c r="AF10" s="617">
        <v>2</v>
      </c>
      <c r="AG10" s="616">
        <v>2</v>
      </c>
      <c r="AH10" s="617">
        <v>0</v>
      </c>
      <c r="AI10" s="616">
        <v>3</v>
      </c>
      <c r="AJ10" s="617">
        <v>2</v>
      </c>
      <c r="AK10" s="688">
        <v>2</v>
      </c>
      <c r="AL10" s="949">
        <v>2</v>
      </c>
      <c r="AM10" s="950">
        <f t="shared" si="0"/>
        <v>61</v>
      </c>
      <c r="AN10" s="951">
        <f t="shared" si="1"/>
        <v>41</v>
      </c>
      <c r="AO10" s="956">
        <f t="shared" si="2"/>
        <v>102</v>
      </c>
      <c r="AP10" s="957">
        <v>18</v>
      </c>
      <c r="AQ10" s="565">
        <f t="shared" si="3"/>
        <v>5.666666666666667</v>
      </c>
    </row>
    <row r="11" spans="1:43" ht="15">
      <c r="A11" s="16">
        <v>94</v>
      </c>
      <c r="B11" s="441" t="s">
        <v>63</v>
      </c>
      <c r="C11" s="616"/>
      <c r="D11" s="617"/>
      <c r="E11" s="616">
        <v>1</v>
      </c>
      <c r="F11" s="617">
        <v>1</v>
      </c>
      <c r="G11" s="616">
        <v>0</v>
      </c>
      <c r="H11" s="617">
        <v>0</v>
      </c>
      <c r="I11" s="616"/>
      <c r="J11" s="617"/>
      <c r="K11" s="616"/>
      <c r="L11" s="617"/>
      <c r="M11" s="616">
        <v>2</v>
      </c>
      <c r="N11" s="617">
        <v>1</v>
      </c>
      <c r="O11" s="616"/>
      <c r="P11" s="617"/>
      <c r="Q11" s="616"/>
      <c r="R11" s="617"/>
      <c r="S11" s="616">
        <v>1</v>
      </c>
      <c r="T11" s="617">
        <v>0</v>
      </c>
      <c r="U11" s="616"/>
      <c r="V11" s="617"/>
      <c r="W11" s="616">
        <v>2</v>
      </c>
      <c r="X11" s="617">
        <v>1</v>
      </c>
      <c r="Y11" s="616">
        <v>1</v>
      </c>
      <c r="Z11" s="697">
        <v>4</v>
      </c>
      <c r="AA11" s="616">
        <v>1</v>
      </c>
      <c r="AB11" s="617">
        <v>1</v>
      </c>
      <c r="AC11" s="616">
        <v>1</v>
      </c>
      <c r="AD11" s="617">
        <v>0</v>
      </c>
      <c r="AE11" s="616"/>
      <c r="AF11" s="617"/>
      <c r="AG11" s="616">
        <v>0</v>
      </c>
      <c r="AH11" s="617">
        <v>1</v>
      </c>
      <c r="AI11" s="616"/>
      <c r="AJ11" s="617"/>
      <c r="AK11" s="688">
        <v>1</v>
      </c>
      <c r="AL11" s="949">
        <v>1</v>
      </c>
      <c r="AM11" s="950">
        <f t="shared" si="0"/>
        <v>10</v>
      </c>
      <c r="AN11" s="951">
        <f t="shared" si="1"/>
        <v>10</v>
      </c>
      <c r="AO11" s="952">
        <f t="shared" si="2"/>
        <v>20</v>
      </c>
      <c r="AP11" s="957">
        <v>18</v>
      </c>
      <c r="AQ11" s="565">
        <f t="shared" si="3"/>
        <v>1.1111111111111112</v>
      </c>
    </row>
    <row r="12" spans="1:43" ht="15">
      <c r="A12" s="16">
        <v>29</v>
      </c>
      <c r="B12" s="441" t="s">
        <v>61</v>
      </c>
      <c r="C12" s="616"/>
      <c r="D12" s="617"/>
      <c r="E12" s="616"/>
      <c r="F12" s="617"/>
      <c r="G12" s="616"/>
      <c r="H12" s="617"/>
      <c r="I12" s="616"/>
      <c r="J12" s="617"/>
      <c r="K12" s="616"/>
      <c r="L12" s="617"/>
      <c r="M12" s="616"/>
      <c r="N12" s="617"/>
      <c r="O12" s="616"/>
      <c r="P12" s="617"/>
      <c r="Q12" s="616">
        <v>2</v>
      </c>
      <c r="R12" s="617"/>
      <c r="S12" s="616">
        <v>0</v>
      </c>
      <c r="T12" s="617">
        <v>1</v>
      </c>
      <c r="U12" s="616"/>
      <c r="V12" s="617"/>
      <c r="W12" s="616">
        <v>1</v>
      </c>
      <c r="X12" s="617">
        <v>1</v>
      </c>
      <c r="Y12" s="616">
        <v>3</v>
      </c>
      <c r="Z12" s="697">
        <v>1</v>
      </c>
      <c r="AA12" s="616">
        <v>2</v>
      </c>
      <c r="AB12" s="617">
        <v>0</v>
      </c>
      <c r="AC12" s="616">
        <v>1</v>
      </c>
      <c r="AD12" s="617">
        <v>0</v>
      </c>
      <c r="AE12" s="616"/>
      <c r="AF12" s="617"/>
      <c r="AG12" s="616">
        <v>0</v>
      </c>
      <c r="AH12" s="617">
        <v>1</v>
      </c>
      <c r="AI12" s="616">
        <v>0</v>
      </c>
      <c r="AJ12" s="617">
        <v>2</v>
      </c>
      <c r="AK12" s="688">
        <v>0</v>
      </c>
      <c r="AL12" s="949">
        <v>1</v>
      </c>
      <c r="AM12" s="950">
        <f t="shared" si="0"/>
        <v>9</v>
      </c>
      <c r="AN12" s="951">
        <f t="shared" si="1"/>
        <v>7</v>
      </c>
      <c r="AO12" s="952">
        <f t="shared" si="2"/>
        <v>16</v>
      </c>
      <c r="AP12" s="957">
        <v>18</v>
      </c>
      <c r="AQ12" s="565">
        <f t="shared" si="3"/>
        <v>0.8888888888888888</v>
      </c>
    </row>
    <row r="13" spans="1:43" ht="15">
      <c r="A13" s="16">
        <v>22</v>
      </c>
      <c r="B13" s="441" t="s">
        <v>60</v>
      </c>
      <c r="C13" s="616">
        <v>1</v>
      </c>
      <c r="D13" s="617">
        <v>2</v>
      </c>
      <c r="E13" s="616">
        <v>3</v>
      </c>
      <c r="F13" s="617">
        <v>0</v>
      </c>
      <c r="G13" s="616">
        <v>3</v>
      </c>
      <c r="H13" s="617">
        <v>2</v>
      </c>
      <c r="I13" s="616">
        <v>3</v>
      </c>
      <c r="J13" s="617">
        <v>1</v>
      </c>
      <c r="K13" s="616">
        <v>1</v>
      </c>
      <c r="L13" s="617">
        <v>1</v>
      </c>
      <c r="M13" s="616">
        <v>6</v>
      </c>
      <c r="N13" s="617">
        <v>5</v>
      </c>
      <c r="O13" s="616">
        <v>2</v>
      </c>
      <c r="P13" s="617">
        <v>0</v>
      </c>
      <c r="Q13" s="616">
        <v>5</v>
      </c>
      <c r="R13" s="617">
        <v>1</v>
      </c>
      <c r="S13" s="616">
        <v>3</v>
      </c>
      <c r="T13" s="617">
        <v>2</v>
      </c>
      <c r="U13" s="616">
        <v>1</v>
      </c>
      <c r="V13" s="617">
        <v>0</v>
      </c>
      <c r="W13" s="616">
        <v>4</v>
      </c>
      <c r="X13" s="617">
        <v>2</v>
      </c>
      <c r="Y13" s="616">
        <v>8</v>
      </c>
      <c r="Z13" s="697">
        <v>7</v>
      </c>
      <c r="AA13" s="616">
        <v>1</v>
      </c>
      <c r="AB13" s="617">
        <v>2</v>
      </c>
      <c r="AC13" s="616">
        <v>2</v>
      </c>
      <c r="AD13" s="617">
        <v>0</v>
      </c>
      <c r="AE13" s="616">
        <v>2</v>
      </c>
      <c r="AF13" s="617">
        <v>4</v>
      </c>
      <c r="AG13" s="616">
        <v>3</v>
      </c>
      <c r="AH13" s="617">
        <v>1</v>
      </c>
      <c r="AI13" s="616">
        <v>5</v>
      </c>
      <c r="AJ13" s="617">
        <v>1</v>
      </c>
      <c r="AK13" s="688">
        <v>3</v>
      </c>
      <c r="AL13" s="949">
        <v>1</v>
      </c>
      <c r="AM13" s="950">
        <f t="shared" si="0"/>
        <v>56</v>
      </c>
      <c r="AN13" s="951">
        <f t="shared" si="1"/>
        <v>32</v>
      </c>
      <c r="AO13" s="956">
        <f t="shared" si="2"/>
        <v>88</v>
      </c>
      <c r="AP13" s="957">
        <v>18</v>
      </c>
      <c r="AQ13" s="565">
        <f t="shared" si="3"/>
        <v>4.888888888888889</v>
      </c>
    </row>
    <row r="14" spans="1:43" ht="14.25">
      <c r="A14" s="16">
        <v>18</v>
      </c>
      <c r="B14" s="441" t="s">
        <v>124</v>
      </c>
      <c r="C14" s="624"/>
      <c r="D14" s="625"/>
      <c r="E14" s="624"/>
      <c r="F14" s="625"/>
      <c r="G14" s="624"/>
      <c r="H14" s="625"/>
      <c r="I14" s="624"/>
      <c r="J14" s="625"/>
      <c r="K14" s="624"/>
      <c r="L14" s="625"/>
      <c r="M14" s="624"/>
      <c r="N14" s="625"/>
      <c r="O14" s="624"/>
      <c r="P14" s="625"/>
      <c r="Q14" s="624"/>
      <c r="R14" s="625"/>
      <c r="S14" s="624"/>
      <c r="T14" s="625"/>
      <c r="U14" s="624"/>
      <c r="V14" s="625"/>
      <c r="W14" s="624"/>
      <c r="X14" s="625"/>
      <c r="Y14" s="624"/>
      <c r="Z14" s="921"/>
      <c r="AA14" s="616">
        <v>0</v>
      </c>
      <c r="AB14" s="617">
        <v>1</v>
      </c>
      <c r="AC14" s="616"/>
      <c r="AD14" s="617"/>
      <c r="AE14" s="616"/>
      <c r="AF14" s="617"/>
      <c r="AG14" s="616">
        <v>2</v>
      </c>
      <c r="AH14" s="617">
        <v>0</v>
      </c>
      <c r="AI14" s="626"/>
      <c r="AJ14" s="627"/>
      <c r="AK14" s="688"/>
      <c r="AL14" s="949"/>
      <c r="AM14" s="950">
        <f t="shared" si="0"/>
        <v>2</v>
      </c>
      <c r="AN14" s="951">
        <f t="shared" si="1"/>
        <v>1</v>
      </c>
      <c r="AO14" s="952">
        <f t="shared" si="2"/>
        <v>3</v>
      </c>
      <c r="AP14" s="548">
        <v>5</v>
      </c>
      <c r="AQ14" s="565">
        <f t="shared" si="3"/>
        <v>0.6</v>
      </c>
    </row>
    <row r="15" spans="1:43" ht="14.25">
      <c r="A15" s="16">
        <v>13</v>
      </c>
      <c r="B15" s="441" t="s">
        <v>58</v>
      </c>
      <c r="C15" s="616">
        <v>1</v>
      </c>
      <c r="D15" s="617">
        <v>1</v>
      </c>
      <c r="E15" s="616"/>
      <c r="F15" s="617"/>
      <c r="G15" s="616"/>
      <c r="H15" s="617"/>
      <c r="I15" s="616"/>
      <c r="J15" s="617"/>
      <c r="K15" s="616"/>
      <c r="L15" s="617"/>
      <c r="M15" s="616">
        <v>0</v>
      </c>
      <c r="N15" s="617">
        <v>1</v>
      </c>
      <c r="O15" s="616"/>
      <c r="P15" s="617"/>
      <c r="Q15" s="616">
        <v>1</v>
      </c>
      <c r="R15" s="617">
        <v>0</v>
      </c>
      <c r="S15" s="626"/>
      <c r="T15" s="627"/>
      <c r="U15" s="616"/>
      <c r="V15" s="617"/>
      <c r="W15" s="616">
        <v>0</v>
      </c>
      <c r="X15" s="617">
        <v>2</v>
      </c>
      <c r="Y15" s="616"/>
      <c r="Z15" s="697"/>
      <c r="AA15" s="616"/>
      <c r="AB15" s="617"/>
      <c r="AC15" s="616"/>
      <c r="AD15" s="617"/>
      <c r="AE15" s="626"/>
      <c r="AF15" s="627"/>
      <c r="AG15" s="616"/>
      <c r="AH15" s="617"/>
      <c r="AI15" s="616"/>
      <c r="AJ15" s="617"/>
      <c r="AK15" s="688"/>
      <c r="AL15" s="949"/>
      <c r="AM15" s="950">
        <f t="shared" si="0"/>
        <v>2</v>
      </c>
      <c r="AN15" s="951">
        <f t="shared" si="1"/>
        <v>4</v>
      </c>
      <c r="AO15" s="952">
        <f t="shared" si="2"/>
        <v>6</v>
      </c>
      <c r="AP15" s="548">
        <v>16</v>
      </c>
      <c r="AQ15" s="565">
        <f t="shared" si="3"/>
        <v>0.375</v>
      </c>
    </row>
    <row r="16" spans="1:43" ht="14.25">
      <c r="A16" s="452"/>
      <c r="B16" s="441" t="s">
        <v>199</v>
      </c>
      <c r="C16" s="958"/>
      <c r="D16" s="959"/>
      <c r="E16" s="958"/>
      <c r="F16" s="959"/>
      <c r="G16" s="958"/>
      <c r="H16" s="959"/>
      <c r="I16" s="958"/>
      <c r="J16" s="959"/>
      <c r="K16" s="958"/>
      <c r="L16" s="959"/>
      <c r="M16" s="958"/>
      <c r="N16" s="959"/>
      <c r="O16" s="958"/>
      <c r="P16" s="959"/>
      <c r="Q16" s="958"/>
      <c r="R16" s="959"/>
      <c r="S16" s="958"/>
      <c r="T16" s="959"/>
      <c r="U16" s="958"/>
      <c r="V16" s="959"/>
      <c r="W16" s="958"/>
      <c r="X16" s="959"/>
      <c r="Y16" s="958"/>
      <c r="Z16" s="960"/>
      <c r="AA16" s="958"/>
      <c r="AB16" s="959"/>
      <c r="AC16" s="454"/>
      <c r="AD16" s="456"/>
      <c r="AE16" s="450"/>
      <c r="AF16" s="451"/>
      <c r="AG16" s="450"/>
      <c r="AH16" s="451"/>
      <c r="AI16" s="450"/>
      <c r="AJ16" s="451"/>
      <c r="AK16" s="450"/>
      <c r="AL16" s="451"/>
      <c r="AM16" s="950">
        <f t="shared" si="0"/>
        <v>0</v>
      </c>
      <c r="AN16" s="951">
        <f t="shared" si="1"/>
        <v>0</v>
      </c>
      <c r="AO16" s="952">
        <f t="shared" si="2"/>
        <v>0</v>
      </c>
      <c r="AP16" s="452">
        <v>4</v>
      </c>
      <c r="AQ16" s="565">
        <f t="shared" si="3"/>
        <v>0</v>
      </c>
    </row>
    <row r="17" spans="1:43" ht="14.25">
      <c r="A17" s="452"/>
      <c r="B17" s="441" t="s">
        <v>93</v>
      </c>
      <c r="C17" s="450"/>
      <c r="D17" s="451"/>
      <c r="E17" s="450"/>
      <c r="F17" s="451"/>
      <c r="G17" s="450"/>
      <c r="H17" s="451"/>
      <c r="I17" s="450"/>
      <c r="J17" s="451"/>
      <c r="K17" s="450"/>
      <c r="L17" s="451"/>
      <c r="M17" s="450"/>
      <c r="N17" s="451"/>
      <c r="O17" s="450"/>
      <c r="P17" s="451"/>
      <c r="Q17" s="450"/>
      <c r="R17" s="451"/>
      <c r="S17" s="450"/>
      <c r="T17" s="451"/>
      <c r="U17" s="450"/>
      <c r="V17" s="451"/>
      <c r="W17" s="616">
        <v>1</v>
      </c>
      <c r="X17" s="451"/>
      <c r="Y17" s="450"/>
      <c r="Z17" s="434"/>
      <c r="AA17" s="450"/>
      <c r="AB17" s="451"/>
      <c r="AC17" s="450"/>
      <c r="AD17" s="451"/>
      <c r="AE17" s="450"/>
      <c r="AF17" s="451"/>
      <c r="AG17" s="450"/>
      <c r="AH17" s="451"/>
      <c r="AI17" s="450"/>
      <c r="AJ17" s="451"/>
      <c r="AK17" s="450"/>
      <c r="AL17" s="451"/>
      <c r="AM17" s="950">
        <f t="shared" si="0"/>
        <v>1</v>
      </c>
      <c r="AN17" s="951">
        <f t="shared" si="1"/>
        <v>0</v>
      </c>
      <c r="AO17" s="952">
        <f t="shared" si="2"/>
        <v>1</v>
      </c>
      <c r="AP17" s="548"/>
      <c r="AQ17" s="555"/>
    </row>
    <row r="18" spans="1:43" ht="15" thickBot="1">
      <c r="A18" s="452"/>
      <c r="B18" s="434"/>
      <c r="C18" s="795">
        <f aca="true" t="shared" si="4" ref="C18:AJ18">SUM(C3:C17)</f>
        <v>7</v>
      </c>
      <c r="D18" s="885">
        <f t="shared" si="4"/>
        <v>4</v>
      </c>
      <c r="E18" s="795">
        <f t="shared" si="4"/>
        <v>8</v>
      </c>
      <c r="F18" s="885">
        <f t="shared" si="4"/>
        <v>4</v>
      </c>
      <c r="G18" s="795">
        <f t="shared" si="4"/>
        <v>7</v>
      </c>
      <c r="H18" s="885">
        <f t="shared" si="4"/>
        <v>3</v>
      </c>
      <c r="I18" s="795">
        <f t="shared" si="4"/>
        <v>4</v>
      </c>
      <c r="J18" s="885">
        <f t="shared" si="4"/>
        <v>2</v>
      </c>
      <c r="K18" s="795">
        <f t="shared" si="4"/>
        <v>2</v>
      </c>
      <c r="L18" s="885">
        <f t="shared" si="4"/>
        <v>2</v>
      </c>
      <c r="M18" s="795">
        <f t="shared" si="4"/>
        <v>20</v>
      </c>
      <c r="N18" s="885">
        <f t="shared" si="4"/>
        <v>17</v>
      </c>
      <c r="O18" s="795">
        <f t="shared" si="4"/>
        <v>3</v>
      </c>
      <c r="P18" s="885">
        <f t="shared" si="4"/>
        <v>1</v>
      </c>
      <c r="Q18" s="795">
        <f t="shared" si="4"/>
        <v>8</v>
      </c>
      <c r="R18" s="885">
        <f t="shared" si="4"/>
        <v>7</v>
      </c>
      <c r="S18" s="795">
        <f t="shared" si="4"/>
        <v>7</v>
      </c>
      <c r="T18" s="885">
        <f t="shared" si="4"/>
        <v>6</v>
      </c>
      <c r="U18" s="795">
        <f t="shared" si="4"/>
        <v>4</v>
      </c>
      <c r="V18" s="885">
        <f t="shared" si="4"/>
        <v>1</v>
      </c>
      <c r="W18" s="795">
        <f t="shared" si="4"/>
        <v>16</v>
      </c>
      <c r="X18" s="885">
        <f t="shared" si="4"/>
        <v>12</v>
      </c>
      <c r="Y18" s="795">
        <f t="shared" si="4"/>
        <v>24</v>
      </c>
      <c r="Z18" s="927">
        <f t="shared" si="4"/>
        <v>20</v>
      </c>
      <c r="AA18" s="795">
        <f t="shared" si="4"/>
        <v>10</v>
      </c>
      <c r="AB18" s="885">
        <f t="shared" si="4"/>
        <v>5</v>
      </c>
      <c r="AC18" s="795">
        <f t="shared" si="4"/>
        <v>7</v>
      </c>
      <c r="AD18" s="885">
        <f t="shared" si="4"/>
        <v>5</v>
      </c>
      <c r="AE18" s="795">
        <f t="shared" si="4"/>
        <v>8</v>
      </c>
      <c r="AF18" s="885">
        <f t="shared" si="4"/>
        <v>7</v>
      </c>
      <c r="AG18" s="795">
        <f t="shared" si="4"/>
        <v>9</v>
      </c>
      <c r="AH18" s="885">
        <f t="shared" si="4"/>
        <v>6</v>
      </c>
      <c r="AI18" s="795">
        <f t="shared" si="4"/>
        <v>9</v>
      </c>
      <c r="AJ18" s="885">
        <f t="shared" si="4"/>
        <v>6</v>
      </c>
      <c r="AK18" s="961">
        <f>SUM(AK3:AK15)</f>
        <v>6</v>
      </c>
      <c r="AL18" s="742">
        <f>SUM(AL3:AL15)</f>
        <v>5</v>
      </c>
      <c r="AM18" s="962">
        <f>SUM(AM3:AM17)</f>
        <v>159</v>
      </c>
      <c r="AN18" s="16">
        <f>SUM(AN3:AN15)</f>
        <v>113</v>
      </c>
      <c r="AO18" s="952">
        <f t="shared" si="2"/>
        <v>272</v>
      </c>
      <c r="AP18" s="452"/>
      <c r="AQ18" s="555"/>
    </row>
    <row r="23" spans="25:31" ht="14.25">
      <c r="Y23" s="286"/>
      <c r="Z23" s="286"/>
      <c r="AA23" s="286"/>
      <c r="AB23" s="286"/>
      <c r="AC23" s="286"/>
      <c r="AD23" s="286"/>
      <c r="AE23" s="286"/>
    </row>
    <row r="29" ht="14.25">
      <c r="X29" s="286"/>
    </row>
  </sheetData>
  <mergeCells count="15">
    <mergeCell ref="AK1:AL1"/>
    <mergeCell ref="AE1:AF1"/>
    <mergeCell ref="Y1:Z1"/>
    <mergeCell ref="AA1:AB1"/>
    <mergeCell ref="AC1:AD1"/>
    <mergeCell ref="AG1:AH1"/>
    <mergeCell ref="S1:T1"/>
    <mergeCell ref="U1:V1"/>
    <mergeCell ref="W1:X1"/>
    <mergeCell ref="M1:N1"/>
    <mergeCell ref="K1:L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 r:id="rId1"/>
  <ignoredErrors>
    <ignoredError sqref="C18:D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R23"/>
  <sheetViews>
    <sheetView zoomScale="80" zoomScaleNormal="80" workbookViewId="0" topLeftCell="A1">
      <selection activeCell="U39" sqref="U39"/>
    </sheetView>
  </sheetViews>
  <sheetFormatPr defaultColWidth="9.00390625" defaultRowHeight="14.25"/>
  <cols>
    <col min="1" max="1" width="3.75390625" style="918" customWidth="1"/>
    <col min="2" max="2" width="16.625" style="918" customWidth="1"/>
    <col min="3" max="3" width="3.00390625" style="918" customWidth="1"/>
    <col min="4" max="4" width="3.75390625" style="918" customWidth="1"/>
    <col min="5" max="5" width="2.75390625" style="918" customWidth="1"/>
    <col min="6" max="6" width="3.375" style="918" customWidth="1"/>
    <col min="7" max="7" width="2.625" style="918" customWidth="1"/>
    <col min="8" max="8" width="3.875" style="918" customWidth="1"/>
    <col min="9" max="9" width="2.625" style="918" customWidth="1"/>
    <col min="10" max="10" width="4.875" style="918" customWidth="1"/>
    <col min="11" max="11" width="3.125" style="918" customWidth="1"/>
    <col min="12" max="12" width="3.875" style="918" customWidth="1"/>
    <col min="13" max="13" width="3.625" style="918" customWidth="1"/>
    <col min="14" max="15" width="3.75390625" style="918" customWidth="1"/>
    <col min="16" max="16" width="4.00390625" style="918" customWidth="1"/>
    <col min="17" max="17" width="3.75390625" style="918" customWidth="1"/>
    <col min="18" max="18" width="6.375" style="918" customWidth="1"/>
    <col min="19" max="19" width="3.625" style="918" customWidth="1"/>
    <col min="20" max="20" width="5.00390625" style="918" customWidth="1"/>
    <col min="21" max="21" width="3.375" style="918" customWidth="1"/>
    <col min="22" max="23" width="4.00390625" style="918" customWidth="1"/>
    <col min="24" max="24" width="3.875" style="918" customWidth="1"/>
    <col min="25" max="25" width="3.125" style="918" customWidth="1"/>
    <col min="26" max="26" width="4.625" style="918" customWidth="1"/>
    <col min="27" max="27" width="3.125" style="918" customWidth="1"/>
    <col min="28" max="28" width="4.125" style="918" customWidth="1"/>
    <col min="29" max="29" width="3.50390625" style="918" customWidth="1"/>
    <col min="30" max="30" width="4.375" style="918" customWidth="1"/>
    <col min="31" max="31" width="4.00390625" style="918" customWidth="1"/>
    <col min="32" max="32" width="4.25390625" style="918" customWidth="1"/>
    <col min="33" max="34" width="3.00390625" style="918" customWidth="1"/>
    <col min="35" max="35" width="4.50390625" style="918" customWidth="1"/>
    <col min="36" max="36" width="5.50390625" style="918" customWidth="1"/>
    <col min="37" max="37" width="4.25390625" style="918" customWidth="1"/>
    <col min="38" max="38" width="5.375" style="918" customWidth="1"/>
    <col min="39" max="39" width="4.125" style="918" bestFit="1" customWidth="1"/>
    <col min="40" max="40" width="4.50390625" style="918" customWidth="1"/>
    <col min="41" max="41" width="5.25390625" style="918" bestFit="1" customWidth="1"/>
    <col min="42" max="42" width="6.875" style="917" bestFit="1" customWidth="1"/>
    <col min="43" max="43" width="9.375" style="917" customWidth="1"/>
    <col min="44" max="44" width="9.00390625" style="917" customWidth="1"/>
    <col min="45" max="46" width="9.00390625" style="918" customWidth="1"/>
    <col min="47" max="56" width="0" style="918" hidden="1" customWidth="1"/>
    <col min="57" max="16384" width="9.00390625" style="918" customWidth="1"/>
  </cols>
  <sheetData>
    <row r="1" spans="1:44" s="901" customFormat="1" ht="15.75" thickBot="1">
      <c r="A1" s="573"/>
      <c r="B1" s="573" t="s">
        <v>0</v>
      </c>
      <c r="C1" s="1024" t="s">
        <v>40</v>
      </c>
      <c r="D1" s="1020"/>
      <c r="E1" s="1024" t="s">
        <v>33</v>
      </c>
      <c r="F1" s="1020"/>
      <c r="G1" s="1024" t="s">
        <v>11</v>
      </c>
      <c r="H1" s="1020"/>
      <c r="I1" s="1024" t="s">
        <v>77</v>
      </c>
      <c r="J1" s="1020"/>
      <c r="K1" s="1024" t="s">
        <v>78</v>
      </c>
      <c r="L1" s="1020"/>
      <c r="M1" s="1024" t="s">
        <v>79</v>
      </c>
      <c r="N1" s="1020"/>
      <c r="O1" s="1024" t="s">
        <v>10</v>
      </c>
      <c r="P1" s="1073"/>
      <c r="Q1" s="1024" t="s">
        <v>14</v>
      </c>
      <c r="R1" s="1073"/>
      <c r="S1" s="1076" t="s">
        <v>12</v>
      </c>
      <c r="T1" s="1077"/>
      <c r="U1" s="1074" t="s">
        <v>40</v>
      </c>
      <c r="V1" s="1075"/>
      <c r="W1" s="1074" t="s">
        <v>33</v>
      </c>
      <c r="X1" s="1075"/>
      <c r="Y1" s="1074" t="s">
        <v>11</v>
      </c>
      <c r="Z1" s="1075"/>
      <c r="AA1" s="1074" t="s">
        <v>77</v>
      </c>
      <c r="AB1" s="1075"/>
      <c r="AC1" s="1074" t="s">
        <v>78</v>
      </c>
      <c r="AD1" s="1075"/>
      <c r="AE1" s="1074" t="s">
        <v>79</v>
      </c>
      <c r="AF1" s="1075"/>
      <c r="AG1" s="1074" t="s">
        <v>10</v>
      </c>
      <c r="AH1" s="1078"/>
      <c r="AI1" s="1074" t="s">
        <v>14</v>
      </c>
      <c r="AJ1" s="1078"/>
      <c r="AK1" s="1074" t="s">
        <v>12</v>
      </c>
      <c r="AL1" s="1075"/>
      <c r="AM1" s="899" t="s">
        <v>55</v>
      </c>
      <c r="AN1" s="774" t="s">
        <v>43</v>
      </c>
      <c r="AO1" s="900"/>
      <c r="AP1" s="806" t="s">
        <v>49</v>
      </c>
      <c r="AQ1" s="901" t="s">
        <v>231</v>
      </c>
      <c r="AR1" s="902" t="s">
        <v>128</v>
      </c>
    </row>
    <row r="2" spans="1:44" s="901" customFormat="1" ht="15.75" thickBot="1">
      <c r="A2" s="573"/>
      <c r="B2" s="903"/>
      <c r="C2" s="896">
        <v>6</v>
      </c>
      <c r="D2" s="897">
        <v>6</v>
      </c>
      <c r="E2" s="896">
        <v>10</v>
      </c>
      <c r="F2" s="897">
        <v>7</v>
      </c>
      <c r="G2" s="904">
        <v>2</v>
      </c>
      <c r="H2" s="905">
        <v>7</v>
      </c>
      <c r="I2" s="896">
        <v>8</v>
      </c>
      <c r="J2" s="897">
        <v>2</v>
      </c>
      <c r="K2" s="896">
        <v>20</v>
      </c>
      <c r="L2" s="897">
        <v>6</v>
      </c>
      <c r="M2" s="896">
        <v>11</v>
      </c>
      <c r="N2" s="897">
        <v>5</v>
      </c>
      <c r="O2" s="896">
        <v>13</v>
      </c>
      <c r="P2" s="898">
        <v>4</v>
      </c>
      <c r="Q2" s="896">
        <v>3</v>
      </c>
      <c r="R2" s="898">
        <v>12</v>
      </c>
      <c r="S2" s="904">
        <v>3</v>
      </c>
      <c r="T2" s="905">
        <v>7</v>
      </c>
      <c r="U2" s="896">
        <v>5</v>
      </c>
      <c r="V2" s="897">
        <v>0</v>
      </c>
      <c r="W2" s="904">
        <v>3</v>
      </c>
      <c r="X2" s="905">
        <v>4</v>
      </c>
      <c r="Y2" s="896">
        <v>9</v>
      </c>
      <c r="Z2" s="897">
        <v>2</v>
      </c>
      <c r="AA2" s="896">
        <v>18</v>
      </c>
      <c r="AB2" s="897">
        <v>5</v>
      </c>
      <c r="AC2" s="896">
        <v>7</v>
      </c>
      <c r="AD2" s="897">
        <v>2</v>
      </c>
      <c r="AE2" s="906">
        <v>7</v>
      </c>
      <c r="AF2" s="897">
        <v>6</v>
      </c>
      <c r="AG2" s="898">
        <v>24</v>
      </c>
      <c r="AH2" s="898">
        <v>2</v>
      </c>
      <c r="AI2" s="896">
        <v>12</v>
      </c>
      <c r="AJ2" s="898">
        <v>4</v>
      </c>
      <c r="AK2" s="896">
        <v>9</v>
      </c>
      <c r="AL2" s="898">
        <v>7</v>
      </c>
      <c r="AM2" s="906">
        <f>SUM(AK2,AI2,AC2,AA2,Y2,W2,U2,S2,Q2,O2,M2,K2,I2,G2,E2,C2)</f>
        <v>139</v>
      </c>
      <c r="AN2" s="897">
        <f>SUM(AL2,AJ2,AD2,AB2,Z2,X2,V2,T2,R2,P2,N2,L2,J2,H2,F2,D2)</f>
        <v>80</v>
      </c>
      <c r="AO2" s="907" t="s">
        <v>153</v>
      </c>
      <c r="AP2" s="902"/>
      <c r="AQ2" s="902"/>
      <c r="AR2" s="902"/>
    </row>
    <row r="3" spans="1:43" ht="15">
      <c r="A3" s="134">
        <v>14</v>
      </c>
      <c r="B3" s="553" t="s">
        <v>23</v>
      </c>
      <c r="C3" s="908"/>
      <c r="D3" s="909"/>
      <c r="E3" s="610"/>
      <c r="F3" s="611"/>
      <c r="G3" s="610"/>
      <c r="H3" s="611"/>
      <c r="I3" s="610"/>
      <c r="J3" s="611"/>
      <c r="K3" s="610">
        <v>2</v>
      </c>
      <c r="L3" s="611">
        <v>1</v>
      </c>
      <c r="M3" s="610">
        <v>1</v>
      </c>
      <c r="N3" s="611">
        <v>0</v>
      </c>
      <c r="O3" s="610">
        <v>0</v>
      </c>
      <c r="P3" s="910">
        <v>1</v>
      </c>
      <c r="Q3" s="610">
        <v>1</v>
      </c>
      <c r="R3" s="910">
        <v>0</v>
      </c>
      <c r="S3" s="610"/>
      <c r="T3" s="611"/>
      <c r="U3" s="610"/>
      <c r="V3" s="611"/>
      <c r="W3" s="610"/>
      <c r="X3" s="611"/>
      <c r="Y3" s="610"/>
      <c r="Z3" s="611"/>
      <c r="AA3" s="610">
        <v>3</v>
      </c>
      <c r="AB3" s="611">
        <v>0</v>
      </c>
      <c r="AC3" s="610">
        <v>1</v>
      </c>
      <c r="AD3" s="611">
        <v>0</v>
      </c>
      <c r="AE3" s="757"/>
      <c r="AF3" s="758"/>
      <c r="AG3" s="911">
        <v>2</v>
      </c>
      <c r="AH3" s="911">
        <v>0</v>
      </c>
      <c r="AI3" s="610">
        <v>1</v>
      </c>
      <c r="AJ3" s="910">
        <v>0</v>
      </c>
      <c r="AK3" s="610"/>
      <c r="AL3" s="910"/>
      <c r="AM3" s="912">
        <f>SUM(C3,E3,G3,I3,K3,M3,O3,Q3,S3,U3,W3,Y3,AA3,AC3,AI3,AK3,AE3,AG3)</f>
        <v>11</v>
      </c>
      <c r="AN3" s="913">
        <f>SUM(D3,F3,H3,J3,L3,N3,P3,R3,AL3,AJ3,AD3,AB3,Z3,X3,V3,T3,AH3,AF3)</f>
        <v>2</v>
      </c>
      <c r="AO3" s="914">
        <f>SUM(C3:AL3)</f>
        <v>13</v>
      </c>
      <c r="AP3" s="915">
        <v>17</v>
      </c>
      <c r="AQ3" s="916">
        <f>AO3/AP3</f>
        <v>0.7647058823529411</v>
      </c>
    </row>
    <row r="4" spans="1:43" ht="14.25">
      <c r="A4" s="16">
        <v>24</v>
      </c>
      <c r="B4" s="554" t="s">
        <v>1</v>
      </c>
      <c r="C4" s="11"/>
      <c r="D4" s="627"/>
      <c r="E4" s="616"/>
      <c r="F4" s="617"/>
      <c r="G4" s="616"/>
      <c r="H4" s="617"/>
      <c r="I4" s="616"/>
      <c r="J4" s="617"/>
      <c r="K4" s="616">
        <v>1</v>
      </c>
      <c r="L4" s="617">
        <v>2</v>
      </c>
      <c r="M4" s="616">
        <v>0</v>
      </c>
      <c r="N4" s="617">
        <v>1</v>
      </c>
      <c r="O4" s="616"/>
      <c r="P4" s="697"/>
      <c r="Q4" s="616"/>
      <c r="R4" s="697"/>
      <c r="S4" s="616"/>
      <c r="T4" s="617"/>
      <c r="U4" s="616"/>
      <c r="V4" s="617"/>
      <c r="W4" s="616"/>
      <c r="X4" s="617"/>
      <c r="Y4" s="616">
        <v>1</v>
      </c>
      <c r="Z4" s="617">
        <v>1</v>
      </c>
      <c r="AA4" s="616">
        <v>1</v>
      </c>
      <c r="AB4" s="617">
        <v>1</v>
      </c>
      <c r="AC4" s="626"/>
      <c r="AD4" s="627"/>
      <c r="AE4" s="692">
        <v>1</v>
      </c>
      <c r="AF4" s="693">
        <v>0</v>
      </c>
      <c r="AG4" s="764">
        <v>1</v>
      </c>
      <c r="AH4" s="764">
        <v>0</v>
      </c>
      <c r="AI4" s="616"/>
      <c r="AJ4" s="697"/>
      <c r="AK4" s="616"/>
      <c r="AL4" s="697"/>
      <c r="AM4" s="912">
        <f aca="true" t="shared" si="0" ref="AM4:AM22">SUM(C4,E4,G4,I4,K4,M4,O4,Q4,S4,U4,W4,Y4,AA4,AC4,AI4,AK4,AE4,AG4)</f>
        <v>5</v>
      </c>
      <c r="AN4" s="913">
        <f aca="true" t="shared" si="1" ref="AN4:AN22">SUM(D4,F4,H4,J4,L4,N4,P4,R4,AL4,AJ4,AD4,AB4,Z4,X4,V4,T4,AH4,AF4)</f>
        <v>5</v>
      </c>
      <c r="AO4" s="919">
        <f aca="true" t="shared" si="2" ref="AO4:AO22">SUM(C4:AL4)</f>
        <v>10</v>
      </c>
      <c r="AP4" s="920">
        <v>16</v>
      </c>
      <c r="AQ4" s="916">
        <f aca="true" t="shared" si="3" ref="AQ4:AQ21">AO4/AP4</f>
        <v>0.625</v>
      </c>
    </row>
    <row r="5" spans="1:43" ht="14.25">
      <c r="A5" s="16">
        <v>87</v>
      </c>
      <c r="B5" s="554" t="s">
        <v>2</v>
      </c>
      <c r="C5" s="616">
        <v>0</v>
      </c>
      <c r="D5" s="617">
        <v>1</v>
      </c>
      <c r="E5" s="616">
        <v>0</v>
      </c>
      <c r="F5" s="617">
        <v>1</v>
      </c>
      <c r="G5" s="624"/>
      <c r="H5" s="625"/>
      <c r="I5" s="624"/>
      <c r="J5" s="625"/>
      <c r="K5" s="624"/>
      <c r="L5" s="625"/>
      <c r="M5" s="624"/>
      <c r="N5" s="625"/>
      <c r="O5" s="624"/>
      <c r="P5" s="921"/>
      <c r="Q5" s="624"/>
      <c r="R5" s="921"/>
      <c r="S5" s="624"/>
      <c r="T5" s="625"/>
      <c r="U5" s="624"/>
      <c r="V5" s="625"/>
      <c r="W5" s="624"/>
      <c r="X5" s="625"/>
      <c r="Y5" s="624"/>
      <c r="Z5" s="625"/>
      <c r="AA5" s="624"/>
      <c r="AB5" s="625"/>
      <c r="AC5" s="624"/>
      <c r="AD5" s="625"/>
      <c r="AE5" s="702"/>
      <c r="AF5" s="703"/>
      <c r="AG5" s="922"/>
      <c r="AH5" s="922"/>
      <c r="AI5" s="624"/>
      <c r="AJ5" s="921"/>
      <c r="AK5" s="624"/>
      <c r="AL5" s="921"/>
      <c r="AM5" s="912">
        <f t="shared" si="0"/>
        <v>0</v>
      </c>
      <c r="AN5" s="913">
        <f t="shared" si="1"/>
        <v>2</v>
      </c>
      <c r="AO5" s="919">
        <f t="shared" si="2"/>
        <v>2</v>
      </c>
      <c r="AP5" s="920">
        <v>2</v>
      </c>
      <c r="AQ5" s="916">
        <f t="shared" si="3"/>
        <v>1</v>
      </c>
    </row>
    <row r="6" spans="1:43" ht="14.25">
      <c r="A6" s="16">
        <v>12</v>
      </c>
      <c r="B6" s="554" t="s">
        <v>3</v>
      </c>
      <c r="C6" s="626"/>
      <c r="D6" s="627"/>
      <c r="E6" s="616">
        <v>1</v>
      </c>
      <c r="F6" s="617">
        <v>0</v>
      </c>
      <c r="G6" s="616"/>
      <c r="H6" s="617"/>
      <c r="I6" s="616"/>
      <c r="J6" s="617"/>
      <c r="K6" s="616">
        <v>0</v>
      </c>
      <c r="L6" s="617">
        <v>2</v>
      </c>
      <c r="M6" s="616">
        <v>0</v>
      </c>
      <c r="N6" s="617">
        <v>1</v>
      </c>
      <c r="O6" s="616"/>
      <c r="P6" s="697"/>
      <c r="Q6" s="616"/>
      <c r="R6" s="697"/>
      <c r="S6" s="616"/>
      <c r="T6" s="617"/>
      <c r="U6" s="616"/>
      <c r="V6" s="617"/>
      <c r="W6" s="616"/>
      <c r="X6" s="617"/>
      <c r="Y6" s="626"/>
      <c r="Z6" s="627"/>
      <c r="AA6" s="616"/>
      <c r="AB6" s="617"/>
      <c r="AC6" s="626"/>
      <c r="AD6" s="627"/>
      <c r="AE6" s="694"/>
      <c r="AF6" s="695"/>
      <c r="AG6" s="769"/>
      <c r="AH6" s="769"/>
      <c r="AI6" s="616"/>
      <c r="AJ6" s="697"/>
      <c r="AK6" s="616"/>
      <c r="AL6" s="697"/>
      <c r="AM6" s="912">
        <f t="shared" si="0"/>
        <v>1</v>
      </c>
      <c r="AN6" s="913">
        <f t="shared" si="1"/>
        <v>3</v>
      </c>
      <c r="AO6" s="919">
        <f t="shared" si="2"/>
        <v>4</v>
      </c>
      <c r="AP6" s="920">
        <v>13</v>
      </c>
      <c r="AQ6" s="916">
        <f t="shared" si="3"/>
        <v>0.3076923076923077</v>
      </c>
    </row>
    <row r="7" spans="1:43" ht="14.25">
      <c r="A7" s="16">
        <v>92</v>
      </c>
      <c r="B7" s="554" t="s">
        <v>25</v>
      </c>
      <c r="C7" s="626"/>
      <c r="D7" s="627"/>
      <c r="E7" s="616"/>
      <c r="F7" s="617"/>
      <c r="G7" s="616"/>
      <c r="H7" s="617"/>
      <c r="I7" s="616">
        <v>1</v>
      </c>
      <c r="J7" s="617">
        <v>0</v>
      </c>
      <c r="K7" s="616">
        <v>0</v>
      </c>
      <c r="L7" s="617">
        <v>0</v>
      </c>
      <c r="M7" s="626"/>
      <c r="N7" s="627"/>
      <c r="O7" s="616">
        <v>0</v>
      </c>
      <c r="P7" s="697">
        <v>1</v>
      </c>
      <c r="Q7" s="616"/>
      <c r="R7" s="697"/>
      <c r="S7" s="616"/>
      <c r="T7" s="617"/>
      <c r="U7" s="616"/>
      <c r="V7" s="617"/>
      <c r="W7" s="616"/>
      <c r="X7" s="617"/>
      <c r="Y7" s="616"/>
      <c r="Z7" s="617"/>
      <c r="AA7" s="626"/>
      <c r="AB7" s="627"/>
      <c r="AC7" s="616"/>
      <c r="AD7" s="617"/>
      <c r="AE7" s="694"/>
      <c r="AF7" s="695"/>
      <c r="AG7" s="764">
        <v>0</v>
      </c>
      <c r="AH7" s="764">
        <v>1</v>
      </c>
      <c r="AI7" s="616">
        <v>0</v>
      </c>
      <c r="AJ7" s="697">
        <v>1</v>
      </c>
      <c r="AK7" s="616"/>
      <c r="AL7" s="697"/>
      <c r="AM7" s="912">
        <f t="shared" si="0"/>
        <v>1</v>
      </c>
      <c r="AN7" s="913">
        <f t="shared" si="1"/>
        <v>3</v>
      </c>
      <c r="AO7" s="919">
        <f t="shared" si="2"/>
        <v>4</v>
      </c>
      <c r="AP7" s="920">
        <v>14</v>
      </c>
      <c r="AQ7" s="916">
        <f t="shared" si="3"/>
        <v>0.2857142857142857</v>
      </c>
    </row>
    <row r="8" spans="1:43" ht="12.75">
      <c r="A8" s="16">
        <v>13</v>
      </c>
      <c r="B8" s="554" t="s">
        <v>4</v>
      </c>
      <c r="C8" s="616">
        <v>0</v>
      </c>
      <c r="D8" s="617">
        <v>2</v>
      </c>
      <c r="E8" s="616">
        <v>1</v>
      </c>
      <c r="F8" s="617">
        <v>1</v>
      </c>
      <c r="G8" s="616"/>
      <c r="H8" s="617"/>
      <c r="I8" s="616">
        <v>1</v>
      </c>
      <c r="J8" s="617">
        <v>0</v>
      </c>
      <c r="K8" s="624"/>
      <c r="L8" s="625"/>
      <c r="M8" s="616">
        <v>1</v>
      </c>
      <c r="N8" s="617">
        <v>2</v>
      </c>
      <c r="O8" s="616"/>
      <c r="P8" s="697"/>
      <c r="Q8" s="616">
        <v>0</v>
      </c>
      <c r="R8" s="697">
        <v>1</v>
      </c>
      <c r="S8" s="616"/>
      <c r="T8" s="617"/>
      <c r="U8" s="616"/>
      <c r="V8" s="617"/>
      <c r="W8" s="616"/>
      <c r="X8" s="617"/>
      <c r="Y8" s="616"/>
      <c r="Z8" s="617"/>
      <c r="AA8" s="616">
        <v>2</v>
      </c>
      <c r="AB8" s="617">
        <v>5</v>
      </c>
      <c r="AC8" s="616">
        <v>0</v>
      </c>
      <c r="AD8" s="617">
        <v>3</v>
      </c>
      <c r="AE8" s="692"/>
      <c r="AF8" s="693"/>
      <c r="AG8" s="764">
        <v>1</v>
      </c>
      <c r="AH8" s="764">
        <v>1</v>
      </c>
      <c r="AI8" s="616">
        <v>0</v>
      </c>
      <c r="AJ8" s="697">
        <v>1</v>
      </c>
      <c r="AK8" s="616">
        <v>1</v>
      </c>
      <c r="AL8" s="697">
        <v>2</v>
      </c>
      <c r="AM8" s="912">
        <f t="shared" si="0"/>
        <v>7</v>
      </c>
      <c r="AN8" s="913">
        <f t="shared" si="1"/>
        <v>18</v>
      </c>
      <c r="AO8" s="923">
        <f t="shared" si="2"/>
        <v>25</v>
      </c>
      <c r="AP8" s="924">
        <v>17</v>
      </c>
      <c r="AQ8" s="916">
        <f t="shared" si="3"/>
        <v>1.4705882352941178</v>
      </c>
    </row>
    <row r="9" spans="1:43" ht="12.75">
      <c r="A9" s="16">
        <v>31</v>
      </c>
      <c r="B9" s="554" t="s">
        <v>26</v>
      </c>
      <c r="C9" s="626"/>
      <c r="D9" s="627"/>
      <c r="E9" s="626"/>
      <c r="F9" s="627"/>
      <c r="G9" s="626"/>
      <c r="H9" s="627"/>
      <c r="I9" s="626"/>
      <c r="J9" s="627"/>
      <c r="K9" s="616">
        <v>2</v>
      </c>
      <c r="L9" s="617">
        <v>0</v>
      </c>
      <c r="M9" s="616">
        <v>1</v>
      </c>
      <c r="N9" s="617">
        <v>0</v>
      </c>
      <c r="O9" s="626"/>
      <c r="P9" s="704"/>
      <c r="Q9" s="616"/>
      <c r="R9" s="697"/>
      <c r="S9" s="616"/>
      <c r="T9" s="617"/>
      <c r="U9" s="616"/>
      <c r="V9" s="617"/>
      <c r="W9" s="616"/>
      <c r="X9" s="617"/>
      <c r="Y9" s="616"/>
      <c r="Z9" s="617"/>
      <c r="AA9" s="616">
        <v>2</v>
      </c>
      <c r="AB9" s="617">
        <v>0</v>
      </c>
      <c r="AC9" s="616">
        <v>1</v>
      </c>
      <c r="AD9" s="617">
        <v>0</v>
      </c>
      <c r="AE9" s="692"/>
      <c r="AF9" s="693"/>
      <c r="AG9" s="764">
        <v>1</v>
      </c>
      <c r="AH9" s="764">
        <v>1</v>
      </c>
      <c r="AI9" s="616"/>
      <c r="AJ9" s="697"/>
      <c r="AK9" s="626"/>
      <c r="AL9" s="704"/>
      <c r="AM9" s="912">
        <f t="shared" si="0"/>
        <v>7</v>
      </c>
      <c r="AN9" s="913">
        <f t="shared" si="1"/>
        <v>1</v>
      </c>
      <c r="AO9" s="919">
        <f t="shared" si="2"/>
        <v>8</v>
      </c>
      <c r="AP9" s="925">
        <v>12</v>
      </c>
      <c r="AQ9" s="916">
        <f t="shared" si="3"/>
        <v>0.6666666666666666</v>
      </c>
    </row>
    <row r="10" spans="1:43" ht="12.75">
      <c r="A10" s="16">
        <v>44</v>
      </c>
      <c r="B10" s="863" t="s">
        <v>5</v>
      </c>
      <c r="C10" s="616"/>
      <c r="D10" s="617"/>
      <c r="E10" s="616"/>
      <c r="F10" s="617"/>
      <c r="G10" s="616"/>
      <c r="H10" s="617"/>
      <c r="I10" s="616"/>
      <c r="J10" s="617"/>
      <c r="K10" s="616">
        <v>0</v>
      </c>
      <c r="L10" s="617">
        <v>1</v>
      </c>
      <c r="M10" s="626"/>
      <c r="N10" s="627"/>
      <c r="O10" s="616"/>
      <c r="P10" s="697"/>
      <c r="Q10" s="616"/>
      <c r="R10" s="697"/>
      <c r="S10" s="616"/>
      <c r="T10" s="617"/>
      <c r="U10" s="616"/>
      <c r="V10" s="617"/>
      <c r="W10" s="616"/>
      <c r="X10" s="617"/>
      <c r="Y10" s="616"/>
      <c r="Z10" s="617"/>
      <c r="AA10" s="616"/>
      <c r="AB10" s="617"/>
      <c r="AC10" s="616"/>
      <c r="AD10" s="617"/>
      <c r="AE10" s="692"/>
      <c r="AF10" s="693"/>
      <c r="AG10" s="764"/>
      <c r="AH10" s="764"/>
      <c r="AI10" s="616"/>
      <c r="AJ10" s="697"/>
      <c r="AK10" s="616"/>
      <c r="AL10" s="697"/>
      <c r="AM10" s="912">
        <f t="shared" si="0"/>
        <v>0</v>
      </c>
      <c r="AN10" s="913">
        <f t="shared" si="1"/>
        <v>1</v>
      </c>
      <c r="AO10" s="919">
        <f t="shared" si="2"/>
        <v>1</v>
      </c>
      <c r="AP10" s="924">
        <v>17</v>
      </c>
      <c r="AQ10" s="916">
        <f t="shared" si="3"/>
        <v>0.058823529411764705</v>
      </c>
    </row>
    <row r="11" spans="1:43" ht="12.75">
      <c r="A11" s="16">
        <v>19</v>
      </c>
      <c r="B11" s="554" t="s">
        <v>41</v>
      </c>
      <c r="C11" s="616">
        <v>2</v>
      </c>
      <c r="D11" s="617">
        <v>0</v>
      </c>
      <c r="E11" s="616">
        <v>1</v>
      </c>
      <c r="F11" s="617">
        <v>1</v>
      </c>
      <c r="G11" s="616"/>
      <c r="H11" s="617"/>
      <c r="I11" s="616">
        <v>0</v>
      </c>
      <c r="J11" s="617">
        <v>2</v>
      </c>
      <c r="K11" s="616">
        <v>1</v>
      </c>
      <c r="L11" s="617">
        <v>2</v>
      </c>
      <c r="M11" s="616">
        <v>1</v>
      </c>
      <c r="N11" s="617">
        <v>2</v>
      </c>
      <c r="O11" s="616"/>
      <c r="P11" s="697"/>
      <c r="Q11" s="616">
        <v>2</v>
      </c>
      <c r="R11" s="697">
        <v>1</v>
      </c>
      <c r="S11" s="616"/>
      <c r="T11" s="617"/>
      <c r="U11" s="616"/>
      <c r="V11" s="617"/>
      <c r="W11" s="616">
        <v>1</v>
      </c>
      <c r="X11" s="617">
        <v>0</v>
      </c>
      <c r="Y11" s="616">
        <v>2</v>
      </c>
      <c r="Z11" s="617">
        <v>0</v>
      </c>
      <c r="AA11" s="616">
        <v>1</v>
      </c>
      <c r="AB11" s="617">
        <v>1</v>
      </c>
      <c r="AC11" s="616">
        <v>2</v>
      </c>
      <c r="AD11" s="617">
        <v>0</v>
      </c>
      <c r="AE11" s="692">
        <v>2</v>
      </c>
      <c r="AF11" s="693">
        <v>0</v>
      </c>
      <c r="AG11" s="769"/>
      <c r="AH11" s="769"/>
      <c r="AI11" s="616"/>
      <c r="AJ11" s="697"/>
      <c r="AK11" s="616">
        <v>2</v>
      </c>
      <c r="AL11" s="697">
        <v>1</v>
      </c>
      <c r="AM11" s="912">
        <f t="shared" si="0"/>
        <v>17</v>
      </c>
      <c r="AN11" s="913">
        <f t="shared" si="1"/>
        <v>10</v>
      </c>
      <c r="AO11" s="923">
        <f t="shared" si="2"/>
        <v>27</v>
      </c>
      <c r="AP11" s="924">
        <v>17</v>
      </c>
      <c r="AQ11" s="916">
        <f t="shared" si="3"/>
        <v>1.588235294117647</v>
      </c>
    </row>
    <row r="12" spans="1:43" ht="12.75">
      <c r="A12" s="16">
        <v>29</v>
      </c>
      <c r="B12" s="863" t="s">
        <v>44</v>
      </c>
      <c r="C12" s="616"/>
      <c r="D12" s="617"/>
      <c r="E12" s="616"/>
      <c r="F12" s="617"/>
      <c r="G12" s="626"/>
      <c r="H12" s="627"/>
      <c r="I12" s="616"/>
      <c r="J12" s="617"/>
      <c r="K12" s="616"/>
      <c r="L12" s="617"/>
      <c r="M12" s="616"/>
      <c r="N12" s="617"/>
      <c r="O12" s="616"/>
      <c r="P12" s="697"/>
      <c r="Q12" s="616"/>
      <c r="R12" s="697"/>
      <c r="S12" s="616"/>
      <c r="T12" s="617"/>
      <c r="U12" s="616"/>
      <c r="V12" s="617"/>
      <c r="W12" s="616"/>
      <c r="X12" s="617"/>
      <c r="Y12" s="616"/>
      <c r="Z12" s="617"/>
      <c r="AA12" s="616"/>
      <c r="AB12" s="617"/>
      <c r="AC12" s="616"/>
      <c r="AD12" s="617"/>
      <c r="AE12" s="692"/>
      <c r="AF12" s="693"/>
      <c r="AG12" s="764"/>
      <c r="AH12" s="764"/>
      <c r="AI12" s="616"/>
      <c r="AJ12" s="697"/>
      <c r="AK12" s="616"/>
      <c r="AL12" s="697"/>
      <c r="AM12" s="912">
        <f t="shared" si="0"/>
        <v>0</v>
      </c>
      <c r="AN12" s="913">
        <f t="shared" si="1"/>
        <v>0</v>
      </c>
      <c r="AO12" s="919">
        <f t="shared" si="2"/>
        <v>0</v>
      </c>
      <c r="AP12" s="924">
        <v>17</v>
      </c>
      <c r="AQ12" s="916">
        <f t="shared" si="3"/>
        <v>0</v>
      </c>
    </row>
    <row r="13" spans="1:43" ht="12.75">
      <c r="A13" s="16">
        <v>7</v>
      </c>
      <c r="B13" s="554" t="s">
        <v>37</v>
      </c>
      <c r="C13" s="624"/>
      <c r="D13" s="625"/>
      <c r="E13" s="624"/>
      <c r="F13" s="625"/>
      <c r="G13" s="624"/>
      <c r="H13" s="625"/>
      <c r="I13" s="624"/>
      <c r="J13" s="625"/>
      <c r="K13" s="624"/>
      <c r="L13" s="625"/>
      <c r="M13" s="624"/>
      <c r="N13" s="625"/>
      <c r="O13" s="624"/>
      <c r="P13" s="921"/>
      <c r="Q13" s="624"/>
      <c r="R13" s="921"/>
      <c r="S13" s="624"/>
      <c r="T13" s="625"/>
      <c r="U13" s="624"/>
      <c r="V13" s="625"/>
      <c r="W13" s="624"/>
      <c r="X13" s="625"/>
      <c r="Y13" s="624"/>
      <c r="Z13" s="625"/>
      <c r="AA13" s="624"/>
      <c r="AB13" s="625"/>
      <c r="AC13" s="624"/>
      <c r="AD13" s="625"/>
      <c r="AE13" s="702"/>
      <c r="AF13" s="703"/>
      <c r="AG13" s="764">
        <v>1</v>
      </c>
      <c r="AH13" s="764">
        <v>1</v>
      </c>
      <c r="AI13" s="616"/>
      <c r="AJ13" s="697"/>
      <c r="AK13" s="626"/>
      <c r="AL13" s="704"/>
      <c r="AM13" s="912">
        <f t="shared" si="0"/>
        <v>1</v>
      </c>
      <c r="AN13" s="913">
        <f t="shared" si="1"/>
        <v>1</v>
      </c>
      <c r="AO13" s="919">
        <f t="shared" si="2"/>
        <v>2</v>
      </c>
      <c r="AP13" s="925">
        <v>2</v>
      </c>
      <c r="AQ13" s="916">
        <f t="shared" si="3"/>
        <v>1</v>
      </c>
    </row>
    <row r="14" spans="1:44" s="901" customFormat="1" ht="12.75">
      <c r="A14" s="16">
        <v>23</v>
      </c>
      <c r="B14" s="554" t="s">
        <v>68</v>
      </c>
      <c r="C14" s="616">
        <v>1</v>
      </c>
      <c r="D14" s="617">
        <v>1</v>
      </c>
      <c r="E14" s="616">
        <v>2</v>
      </c>
      <c r="F14" s="617">
        <v>1</v>
      </c>
      <c r="G14" s="616">
        <v>0</v>
      </c>
      <c r="H14" s="617">
        <v>2</v>
      </c>
      <c r="I14" s="616">
        <v>1</v>
      </c>
      <c r="J14" s="617">
        <v>0</v>
      </c>
      <c r="K14" s="616">
        <v>4</v>
      </c>
      <c r="L14" s="617">
        <v>0</v>
      </c>
      <c r="M14" s="616">
        <v>3</v>
      </c>
      <c r="N14" s="617">
        <v>0</v>
      </c>
      <c r="O14" s="616">
        <v>2</v>
      </c>
      <c r="P14" s="697">
        <v>0</v>
      </c>
      <c r="Q14" s="616">
        <v>1</v>
      </c>
      <c r="R14" s="697">
        <v>1</v>
      </c>
      <c r="S14" s="616">
        <v>1</v>
      </c>
      <c r="T14" s="617">
        <v>0</v>
      </c>
      <c r="U14" s="616"/>
      <c r="V14" s="617"/>
      <c r="W14" s="616"/>
      <c r="X14" s="617"/>
      <c r="Y14" s="616"/>
      <c r="Z14" s="617"/>
      <c r="AA14" s="626"/>
      <c r="AB14" s="627"/>
      <c r="AC14" s="616">
        <v>1</v>
      </c>
      <c r="AD14" s="617">
        <v>0</v>
      </c>
      <c r="AE14" s="692">
        <v>2</v>
      </c>
      <c r="AF14" s="693">
        <v>0</v>
      </c>
      <c r="AG14" s="764">
        <v>1</v>
      </c>
      <c r="AH14" s="764">
        <v>1</v>
      </c>
      <c r="AI14" s="616">
        <v>0</v>
      </c>
      <c r="AJ14" s="697">
        <v>1</v>
      </c>
      <c r="AK14" s="616"/>
      <c r="AL14" s="697"/>
      <c r="AM14" s="912">
        <f t="shared" si="0"/>
        <v>19</v>
      </c>
      <c r="AN14" s="913">
        <f t="shared" si="1"/>
        <v>7</v>
      </c>
      <c r="AO14" s="923">
        <f t="shared" si="2"/>
        <v>26</v>
      </c>
      <c r="AP14" s="924">
        <v>17</v>
      </c>
      <c r="AQ14" s="916">
        <f t="shared" si="3"/>
        <v>1.5294117647058822</v>
      </c>
      <c r="AR14" s="902"/>
    </row>
    <row r="15" spans="1:43" ht="12.75">
      <c r="A15" s="16">
        <v>5</v>
      </c>
      <c r="B15" s="554" t="s">
        <v>6</v>
      </c>
      <c r="C15" s="616">
        <v>2</v>
      </c>
      <c r="D15" s="617">
        <v>1</v>
      </c>
      <c r="E15" s="616">
        <v>2</v>
      </c>
      <c r="F15" s="617">
        <v>1</v>
      </c>
      <c r="G15" s="616"/>
      <c r="H15" s="617"/>
      <c r="I15" s="616">
        <v>2</v>
      </c>
      <c r="J15" s="617">
        <v>2</v>
      </c>
      <c r="K15" s="616">
        <v>1</v>
      </c>
      <c r="L15" s="617">
        <v>2</v>
      </c>
      <c r="M15" s="616">
        <v>2</v>
      </c>
      <c r="N15" s="617">
        <v>0</v>
      </c>
      <c r="O15" s="616">
        <v>3</v>
      </c>
      <c r="P15" s="697">
        <v>1</v>
      </c>
      <c r="Q15" s="616">
        <v>2</v>
      </c>
      <c r="R15" s="697">
        <v>1</v>
      </c>
      <c r="S15" s="616">
        <v>0</v>
      </c>
      <c r="T15" s="617">
        <v>1</v>
      </c>
      <c r="U15" s="616"/>
      <c r="V15" s="617"/>
      <c r="W15" s="616"/>
      <c r="X15" s="617"/>
      <c r="Y15" s="616">
        <v>2</v>
      </c>
      <c r="Z15" s="617">
        <v>2</v>
      </c>
      <c r="AA15" s="616">
        <v>5</v>
      </c>
      <c r="AB15" s="617">
        <v>1</v>
      </c>
      <c r="AC15" s="616">
        <v>0</v>
      </c>
      <c r="AD15" s="617">
        <v>2</v>
      </c>
      <c r="AE15" s="692">
        <v>1</v>
      </c>
      <c r="AF15" s="693">
        <v>2</v>
      </c>
      <c r="AG15" s="764">
        <v>4</v>
      </c>
      <c r="AH15" s="764">
        <v>6</v>
      </c>
      <c r="AI15" s="616">
        <v>4</v>
      </c>
      <c r="AJ15" s="697">
        <v>2</v>
      </c>
      <c r="AK15" s="616">
        <v>4</v>
      </c>
      <c r="AL15" s="697">
        <v>0</v>
      </c>
      <c r="AM15" s="912">
        <f t="shared" si="0"/>
        <v>34</v>
      </c>
      <c r="AN15" s="913">
        <f t="shared" si="1"/>
        <v>24</v>
      </c>
      <c r="AO15" s="923">
        <f t="shared" si="2"/>
        <v>58</v>
      </c>
      <c r="AP15" s="926">
        <v>18</v>
      </c>
      <c r="AQ15" s="916">
        <f t="shared" si="3"/>
        <v>3.2222222222222223</v>
      </c>
    </row>
    <row r="16" spans="1:43" ht="12.75">
      <c r="A16" s="16">
        <v>27</v>
      </c>
      <c r="B16" s="554" t="s">
        <v>85</v>
      </c>
      <c r="C16" s="626"/>
      <c r="D16" s="627"/>
      <c r="E16" s="626"/>
      <c r="F16" s="627"/>
      <c r="G16" s="626"/>
      <c r="H16" s="627"/>
      <c r="I16" s="626"/>
      <c r="J16" s="627"/>
      <c r="K16" s="616">
        <v>3</v>
      </c>
      <c r="L16" s="617">
        <v>0</v>
      </c>
      <c r="M16" s="616"/>
      <c r="N16" s="617"/>
      <c r="O16" s="616">
        <v>1</v>
      </c>
      <c r="P16" s="697">
        <v>0</v>
      </c>
      <c r="Q16" s="616">
        <v>0</v>
      </c>
      <c r="R16" s="697">
        <v>1</v>
      </c>
      <c r="S16" s="616"/>
      <c r="T16" s="617"/>
      <c r="U16" s="616"/>
      <c r="V16" s="617"/>
      <c r="W16" s="624"/>
      <c r="X16" s="625"/>
      <c r="Y16" s="616"/>
      <c r="Z16" s="617"/>
      <c r="AA16" s="626"/>
      <c r="AB16" s="627"/>
      <c r="AC16" s="616">
        <v>1</v>
      </c>
      <c r="AD16" s="617">
        <v>1</v>
      </c>
      <c r="AE16" s="692">
        <v>1</v>
      </c>
      <c r="AF16" s="693">
        <v>1</v>
      </c>
      <c r="AG16" s="764">
        <v>1</v>
      </c>
      <c r="AH16" s="764">
        <v>0</v>
      </c>
      <c r="AI16" s="616">
        <v>3</v>
      </c>
      <c r="AJ16" s="697">
        <v>1</v>
      </c>
      <c r="AK16" s="616">
        <v>0</v>
      </c>
      <c r="AL16" s="697">
        <v>2</v>
      </c>
      <c r="AM16" s="912">
        <f t="shared" si="0"/>
        <v>10</v>
      </c>
      <c r="AN16" s="913">
        <f t="shared" si="1"/>
        <v>6</v>
      </c>
      <c r="AO16" s="919">
        <f t="shared" si="2"/>
        <v>16</v>
      </c>
      <c r="AP16" s="925">
        <v>12</v>
      </c>
      <c r="AQ16" s="916">
        <f t="shared" si="3"/>
        <v>1.3333333333333333</v>
      </c>
    </row>
    <row r="17" spans="1:43" ht="12.75">
      <c r="A17" s="16">
        <v>8</v>
      </c>
      <c r="B17" s="554" t="s">
        <v>7</v>
      </c>
      <c r="C17" s="616">
        <v>0</v>
      </c>
      <c r="D17" s="617">
        <v>1</v>
      </c>
      <c r="E17" s="616"/>
      <c r="F17" s="617"/>
      <c r="G17" s="616"/>
      <c r="H17" s="617"/>
      <c r="I17" s="616"/>
      <c r="J17" s="617"/>
      <c r="K17" s="616">
        <v>0</v>
      </c>
      <c r="L17" s="617">
        <v>1</v>
      </c>
      <c r="M17" s="616"/>
      <c r="N17" s="617"/>
      <c r="O17" s="616"/>
      <c r="P17" s="697"/>
      <c r="Q17" s="616">
        <v>0</v>
      </c>
      <c r="R17" s="697">
        <v>1</v>
      </c>
      <c r="S17" s="616">
        <v>1</v>
      </c>
      <c r="T17" s="617">
        <v>0</v>
      </c>
      <c r="U17" s="616"/>
      <c r="V17" s="617"/>
      <c r="W17" s="616"/>
      <c r="X17" s="617"/>
      <c r="Y17" s="616"/>
      <c r="Z17" s="617"/>
      <c r="AA17" s="616">
        <v>0</v>
      </c>
      <c r="AB17" s="617">
        <v>1</v>
      </c>
      <c r="AC17" s="616"/>
      <c r="AD17" s="617"/>
      <c r="AE17" s="692"/>
      <c r="AF17" s="693"/>
      <c r="AG17" s="764"/>
      <c r="AH17" s="764"/>
      <c r="AI17" s="616"/>
      <c r="AJ17" s="697"/>
      <c r="AK17" s="616"/>
      <c r="AL17" s="697"/>
      <c r="AM17" s="912">
        <f t="shared" si="0"/>
        <v>1</v>
      </c>
      <c r="AN17" s="913">
        <f t="shared" si="1"/>
        <v>4</v>
      </c>
      <c r="AO17" s="919">
        <f t="shared" si="2"/>
        <v>5</v>
      </c>
      <c r="AP17" s="926">
        <v>18</v>
      </c>
      <c r="AQ17" s="916">
        <f t="shared" si="3"/>
        <v>0.2777777777777778</v>
      </c>
    </row>
    <row r="18" spans="1:43" ht="12.75">
      <c r="A18" s="16">
        <v>20</v>
      </c>
      <c r="B18" s="554" t="s">
        <v>47</v>
      </c>
      <c r="C18" s="616"/>
      <c r="D18" s="617"/>
      <c r="E18" s="616">
        <v>1</v>
      </c>
      <c r="F18" s="617">
        <v>1</v>
      </c>
      <c r="G18" s="616"/>
      <c r="H18" s="617"/>
      <c r="I18" s="616">
        <v>2</v>
      </c>
      <c r="J18" s="617">
        <v>1</v>
      </c>
      <c r="K18" s="616">
        <v>1</v>
      </c>
      <c r="L18" s="617">
        <v>1</v>
      </c>
      <c r="M18" s="616">
        <v>0</v>
      </c>
      <c r="N18" s="617">
        <v>2</v>
      </c>
      <c r="O18" s="616">
        <v>2</v>
      </c>
      <c r="P18" s="697">
        <v>0</v>
      </c>
      <c r="Q18" s="616">
        <v>1</v>
      </c>
      <c r="R18" s="697">
        <v>0</v>
      </c>
      <c r="S18" s="616">
        <v>1</v>
      </c>
      <c r="T18" s="617">
        <v>1</v>
      </c>
      <c r="U18" s="616"/>
      <c r="V18" s="617"/>
      <c r="W18" s="616">
        <v>2</v>
      </c>
      <c r="X18" s="617">
        <v>0</v>
      </c>
      <c r="Y18" s="616">
        <v>2</v>
      </c>
      <c r="Z18" s="617">
        <v>4</v>
      </c>
      <c r="AA18" s="616">
        <v>3</v>
      </c>
      <c r="AB18" s="617">
        <v>3</v>
      </c>
      <c r="AC18" s="616">
        <v>0</v>
      </c>
      <c r="AD18" s="617">
        <v>1</v>
      </c>
      <c r="AE18" s="692">
        <v>0</v>
      </c>
      <c r="AF18" s="693">
        <v>2</v>
      </c>
      <c r="AG18" s="764">
        <v>6</v>
      </c>
      <c r="AH18" s="764">
        <v>4</v>
      </c>
      <c r="AI18" s="616">
        <v>2</v>
      </c>
      <c r="AJ18" s="697">
        <v>3</v>
      </c>
      <c r="AK18" s="616">
        <v>0</v>
      </c>
      <c r="AL18" s="697">
        <v>2</v>
      </c>
      <c r="AM18" s="912">
        <f t="shared" si="0"/>
        <v>23</v>
      </c>
      <c r="AN18" s="913">
        <f t="shared" si="1"/>
        <v>25</v>
      </c>
      <c r="AO18" s="923">
        <f t="shared" si="2"/>
        <v>48</v>
      </c>
      <c r="AP18" s="926">
        <v>18</v>
      </c>
      <c r="AQ18" s="916">
        <f t="shared" si="3"/>
        <v>2.6666666666666665</v>
      </c>
    </row>
    <row r="19" spans="1:43" ht="12.75">
      <c r="A19" s="16">
        <v>41</v>
      </c>
      <c r="B19" s="554" t="s">
        <v>8</v>
      </c>
      <c r="C19" s="616"/>
      <c r="D19" s="617"/>
      <c r="E19" s="616">
        <v>1</v>
      </c>
      <c r="F19" s="617">
        <v>0</v>
      </c>
      <c r="G19" s="616">
        <v>2</v>
      </c>
      <c r="H19" s="617">
        <v>0</v>
      </c>
      <c r="I19" s="616">
        <v>1</v>
      </c>
      <c r="J19" s="617"/>
      <c r="K19" s="616">
        <v>0</v>
      </c>
      <c r="L19" s="617">
        <v>2</v>
      </c>
      <c r="M19" s="626"/>
      <c r="N19" s="627"/>
      <c r="O19" s="616">
        <v>1</v>
      </c>
      <c r="P19" s="697">
        <v>1</v>
      </c>
      <c r="Q19" s="616">
        <v>0</v>
      </c>
      <c r="R19" s="697">
        <v>1</v>
      </c>
      <c r="S19" s="616"/>
      <c r="T19" s="617"/>
      <c r="U19" s="616"/>
      <c r="V19" s="617"/>
      <c r="W19" s="616"/>
      <c r="X19" s="617"/>
      <c r="Y19" s="616"/>
      <c r="Z19" s="617"/>
      <c r="AA19" s="616">
        <v>1</v>
      </c>
      <c r="AB19" s="617">
        <v>0</v>
      </c>
      <c r="AC19" s="626"/>
      <c r="AD19" s="627"/>
      <c r="AE19" s="692">
        <v>0</v>
      </c>
      <c r="AF19" s="693">
        <v>1</v>
      </c>
      <c r="AG19" s="764">
        <v>0</v>
      </c>
      <c r="AH19" s="764">
        <v>1</v>
      </c>
      <c r="AI19" s="616">
        <v>1</v>
      </c>
      <c r="AJ19" s="697">
        <v>0</v>
      </c>
      <c r="AK19" s="616">
        <v>1</v>
      </c>
      <c r="AL19" s="697">
        <v>0</v>
      </c>
      <c r="AM19" s="912">
        <f t="shared" si="0"/>
        <v>8</v>
      </c>
      <c r="AN19" s="913">
        <f t="shared" si="1"/>
        <v>6</v>
      </c>
      <c r="AO19" s="919">
        <f t="shared" si="2"/>
        <v>14</v>
      </c>
      <c r="AP19" s="925">
        <v>16</v>
      </c>
      <c r="AQ19" s="916">
        <f t="shared" si="3"/>
        <v>0.875</v>
      </c>
    </row>
    <row r="20" spans="1:43" ht="12.75">
      <c r="A20" s="16">
        <v>18</v>
      </c>
      <c r="B20" s="554" t="s">
        <v>32</v>
      </c>
      <c r="C20" s="616">
        <v>1</v>
      </c>
      <c r="D20" s="617">
        <v>0</v>
      </c>
      <c r="E20" s="616"/>
      <c r="F20" s="617"/>
      <c r="G20" s="616"/>
      <c r="H20" s="617"/>
      <c r="I20" s="616"/>
      <c r="J20" s="617"/>
      <c r="K20" s="626"/>
      <c r="L20" s="627"/>
      <c r="M20" s="616">
        <v>1</v>
      </c>
      <c r="N20" s="617">
        <v>0</v>
      </c>
      <c r="O20" s="616">
        <v>2</v>
      </c>
      <c r="P20" s="697">
        <v>1</v>
      </c>
      <c r="Q20" s="616">
        <v>5</v>
      </c>
      <c r="R20" s="697">
        <v>1</v>
      </c>
      <c r="S20" s="616">
        <v>0</v>
      </c>
      <c r="T20" s="617">
        <v>1</v>
      </c>
      <c r="U20" s="616"/>
      <c r="V20" s="617"/>
      <c r="W20" s="616">
        <v>0</v>
      </c>
      <c r="X20" s="617">
        <v>1</v>
      </c>
      <c r="Y20" s="616">
        <v>1</v>
      </c>
      <c r="Z20" s="617">
        <v>1</v>
      </c>
      <c r="AA20" s="616"/>
      <c r="AB20" s="617"/>
      <c r="AC20" s="616">
        <v>1</v>
      </c>
      <c r="AD20" s="617">
        <v>0</v>
      </c>
      <c r="AE20" s="692"/>
      <c r="AF20" s="693"/>
      <c r="AG20" s="764">
        <v>4</v>
      </c>
      <c r="AH20" s="764">
        <v>4</v>
      </c>
      <c r="AI20" s="616">
        <v>1</v>
      </c>
      <c r="AJ20" s="697">
        <v>0</v>
      </c>
      <c r="AK20" s="616">
        <v>1</v>
      </c>
      <c r="AL20" s="697">
        <v>0</v>
      </c>
      <c r="AM20" s="912">
        <f t="shared" si="0"/>
        <v>17</v>
      </c>
      <c r="AN20" s="913">
        <f t="shared" si="1"/>
        <v>9</v>
      </c>
      <c r="AO20" s="923">
        <f t="shared" si="2"/>
        <v>26</v>
      </c>
      <c r="AP20" s="924">
        <v>17</v>
      </c>
      <c r="AQ20" s="916">
        <f t="shared" si="3"/>
        <v>1.5294117647058822</v>
      </c>
    </row>
    <row r="21" spans="1:43" ht="12.75">
      <c r="A21" s="16">
        <v>10</v>
      </c>
      <c r="B21" s="554" t="s">
        <v>9</v>
      </c>
      <c r="C21" s="626"/>
      <c r="D21" s="627"/>
      <c r="E21" s="616">
        <v>1</v>
      </c>
      <c r="F21" s="617">
        <v>0</v>
      </c>
      <c r="G21" s="616"/>
      <c r="H21" s="617"/>
      <c r="I21" s="626"/>
      <c r="J21" s="627"/>
      <c r="K21" s="616">
        <v>3</v>
      </c>
      <c r="L21" s="617">
        <v>1</v>
      </c>
      <c r="M21" s="616">
        <v>1</v>
      </c>
      <c r="N21" s="617">
        <v>0</v>
      </c>
      <c r="O21" s="616">
        <v>2</v>
      </c>
      <c r="P21" s="697">
        <v>1</v>
      </c>
      <c r="Q21" s="616">
        <v>1</v>
      </c>
      <c r="R21" s="697">
        <v>1</v>
      </c>
      <c r="S21" s="616"/>
      <c r="T21" s="617"/>
      <c r="U21" s="616"/>
      <c r="V21" s="617"/>
      <c r="W21" s="616"/>
      <c r="X21" s="617"/>
      <c r="Y21" s="626"/>
      <c r="Z21" s="627"/>
      <c r="AA21" s="626"/>
      <c r="AB21" s="627"/>
      <c r="AC21" s="626"/>
      <c r="AD21" s="627"/>
      <c r="AE21" s="694"/>
      <c r="AF21" s="695"/>
      <c r="AG21" s="769"/>
      <c r="AH21" s="769"/>
      <c r="AI21" s="626"/>
      <c r="AJ21" s="704"/>
      <c r="AK21" s="626"/>
      <c r="AL21" s="704"/>
      <c r="AM21" s="912">
        <f t="shared" si="0"/>
        <v>8</v>
      </c>
      <c r="AN21" s="913">
        <f t="shared" si="1"/>
        <v>3</v>
      </c>
      <c r="AO21" s="919">
        <f t="shared" si="2"/>
        <v>11</v>
      </c>
      <c r="AP21" s="925">
        <v>9</v>
      </c>
      <c r="AQ21" s="916">
        <f t="shared" si="3"/>
        <v>1.2222222222222223</v>
      </c>
    </row>
    <row r="22" spans="1:43" ht="13.5" thickBot="1">
      <c r="A22" s="16"/>
      <c r="B22" s="554" t="s">
        <v>93</v>
      </c>
      <c r="C22" s="795"/>
      <c r="D22" s="885"/>
      <c r="E22" s="795"/>
      <c r="F22" s="885"/>
      <c r="G22" s="795"/>
      <c r="H22" s="885"/>
      <c r="I22" s="795"/>
      <c r="J22" s="885"/>
      <c r="K22" s="883">
        <v>2</v>
      </c>
      <c r="L22" s="884"/>
      <c r="M22" s="795"/>
      <c r="N22" s="885"/>
      <c r="O22" s="795"/>
      <c r="P22" s="927"/>
      <c r="Q22" s="795"/>
      <c r="R22" s="927"/>
      <c r="S22" s="795"/>
      <c r="T22" s="885"/>
      <c r="U22" s="795"/>
      <c r="V22" s="885"/>
      <c r="W22" s="795"/>
      <c r="X22" s="885"/>
      <c r="Y22" s="795">
        <v>1</v>
      </c>
      <c r="Z22" s="885"/>
      <c r="AA22" s="795"/>
      <c r="AB22" s="885"/>
      <c r="AC22" s="795"/>
      <c r="AD22" s="885"/>
      <c r="AE22" s="928"/>
      <c r="AF22" s="929"/>
      <c r="AG22" s="930">
        <v>2</v>
      </c>
      <c r="AH22" s="930"/>
      <c r="AI22" s="795"/>
      <c r="AJ22" s="927"/>
      <c r="AK22" s="795"/>
      <c r="AL22" s="885"/>
      <c r="AM22" s="912">
        <f t="shared" si="0"/>
        <v>5</v>
      </c>
      <c r="AN22" s="913">
        <f t="shared" si="1"/>
        <v>0</v>
      </c>
      <c r="AO22" s="919">
        <f t="shared" si="2"/>
        <v>5</v>
      </c>
      <c r="AP22" s="925"/>
      <c r="AQ22" s="495"/>
    </row>
    <row r="23" spans="3:43" ht="12.75">
      <c r="C23" s="901">
        <f aca="true" t="shared" si="4" ref="C23:AO23">SUM(C3:C22)</f>
        <v>6</v>
      </c>
      <c r="D23" s="918">
        <f t="shared" si="4"/>
        <v>6</v>
      </c>
      <c r="E23" s="901">
        <f>SUM(E3:E22)</f>
        <v>10</v>
      </c>
      <c r="F23" s="918">
        <f t="shared" si="4"/>
        <v>6</v>
      </c>
      <c r="G23" s="901">
        <f t="shared" si="4"/>
        <v>2</v>
      </c>
      <c r="H23" s="918">
        <f t="shared" si="4"/>
        <v>2</v>
      </c>
      <c r="I23" s="901">
        <f t="shared" si="4"/>
        <v>8</v>
      </c>
      <c r="J23" s="918">
        <f t="shared" si="4"/>
        <v>5</v>
      </c>
      <c r="K23" s="901">
        <f t="shared" si="4"/>
        <v>20</v>
      </c>
      <c r="L23" s="918">
        <f t="shared" si="4"/>
        <v>15</v>
      </c>
      <c r="M23" s="901">
        <f t="shared" si="4"/>
        <v>11</v>
      </c>
      <c r="N23" s="918">
        <f t="shared" si="4"/>
        <v>8</v>
      </c>
      <c r="O23" s="901">
        <f t="shared" si="4"/>
        <v>13</v>
      </c>
      <c r="P23" s="918">
        <f t="shared" si="4"/>
        <v>6</v>
      </c>
      <c r="Q23" s="901">
        <f t="shared" si="4"/>
        <v>13</v>
      </c>
      <c r="R23" s="918">
        <f t="shared" si="4"/>
        <v>9</v>
      </c>
      <c r="S23" s="901">
        <f t="shared" si="4"/>
        <v>3</v>
      </c>
      <c r="T23" s="918">
        <f t="shared" si="4"/>
        <v>3</v>
      </c>
      <c r="U23" s="918">
        <f t="shared" si="4"/>
        <v>0</v>
      </c>
      <c r="V23" s="918">
        <f t="shared" si="4"/>
        <v>0</v>
      </c>
      <c r="W23" s="901">
        <f t="shared" si="4"/>
        <v>3</v>
      </c>
      <c r="X23" s="918">
        <f t="shared" si="4"/>
        <v>1</v>
      </c>
      <c r="Y23" s="901">
        <f t="shared" si="4"/>
        <v>9</v>
      </c>
      <c r="Z23" s="918">
        <f t="shared" si="4"/>
        <v>8</v>
      </c>
      <c r="AA23" s="901">
        <f t="shared" si="4"/>
        <v>18</v>
      </c>
      <c r="AB23" s="918">
        <f t="shared" si="4"/>
        <v>12</v>
      </c>
      <c r="AC23" s="901">
        <f t="shared" si="4"/>
        <v>7</v>
      </c>
      <c r="AD23" s="918">
        <f t="shared" si="4"/>
        <v>7</v>
      </c>
      <c r="AE23" s="918">
        <f>SUM(AE3:AE22)</f>
        <v>7</v>
      </c>
      <c r="AF23" s="918">
        <f>SUM(AF3:AF22)</f>
        <v>6</v>
      </c>
      <c r="AG23" s="918">
        <f>SUM(AG3:AG22)</f>
        <v>24</v>
      </c>
      <c r="AH23" s="918">
        <f>SUM(AH3:AH22)</f>
        <v>20</v>
      </c>
      <c r="AI23" s="901">
        <f t="shared" si="4"/>
        <v>12</v>
      </c>
      <c r="AJ23" s="918">
        <f t="shared" si="4"/>
        <v>9</v>
      </c>
      <c r="AK23" s="901">
        <f t="shared" si="4"/>
        <v>9</v>
      </c>
      <c r="AL23" s="918">
        <f t="shared" si="4"/>
        <v>7</v>
      </c>
      <c r="AM23" s="918">
        <f>SUM(AM3:AM22)</f>
        <v>175</v>
      </c>
      <c r="AN23" s="918">
        <f>SUM(AN3:AN22)</f>
        <v>130</v>
      </c>
      <c r="AO23" s="918">
        <f t="shared" si="4"/>
        <v>305</v>
      </c>
      <c r="AQ23" s="495"/>
    </row>
  </sheetData>
  <mergeCells count="18">
    <mergeCell ref="AI1:AJ1"/>
    <mergeCell ref="AK1:AL1"/>
    <mergeCell ref="W1:X1"/>
    <mergeCell ref="Y1:Z1"/>
    <mergeCell ref="AA1:AB1"/>
    <mergeCell ref="AC1:AD1"/>
    <mergeCell ref="AE1:AF1"/>
    <mergeCell ref="AG1:AH1"/>
    <mergeCell ref="U1:V1"/>
    <mergeCell ref="I1:J1"/>
    <mergeCell ref="K1:L1"/>
    <mergeCell ref="M1:N1"/>
    <mergeCell ref="O1:P1"/>
    <mergeCell ref="S1:T1"/>
    <mergeCell ref="C1:D1"/>
    <mergeCell ref="E1:F1"/>
    <mergeCell ref="G1:H1"/>
    <mergeCell ref="Q1:R1"/>
  </mergeCells>
  <printOptions/>
  <pageMargins left="0.75" right="0.75" top="1" bottom="1" header="0.5" footer="0.5"/>
  <pageSetup horizontalDpi="1200" verticalDpi="1200" orientation="portrait" paperSize="9" r:id="rId1"/>
  <ignoredErrors>
    <ignoredError sqref="J23 E23:G23 H23:I23 R23:AC23 O23:P23 M23:N23 K23:L23 C23:D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H24"/>
  <sheetViews>
    <sheetView zoomScale="80" zoomScaleNormal="80" workbookViewId="0" topLeftCell="A1">
      <selection activeCell="D45" sqref="D45"/>
    </sheetView>
  </sheetViews>
  <sheetFormatPr defaultColWidth="9.00390625" defaultRowHeight="14.25"/>
  <cols>
    <col min="1" max="1" width="4.25390625" style="290" bestFit="1" customWidth="1"/>
    <col min="2" max="2" width="16.75390625" style="290" bestFit="1" customWidth="1"/>
    <col min="3" max="3" width="4.125" style="290" customWidth="1"/>
    <col min="4" max="4" width="4.375" style="290" customWidth="1"/>
    <col min="5" max="5" width="3.75390625" style="290" customWidth="1"/>
    <col min="6" max="6" width="4.125" style="290" customWidth="1"/>
    <col min="7" max="7" width="3.875" style="290" customWidth="1"/>
    <col min="8" max="8" width="5.50390625" style="290" customWidth="1"/>
    <col min="9" max="9" width="4.75390625" style="290" customWidth="1"/>
    <col min="10" max="10" width="4.875" style="290" customWidth="1"/>
    <col min="11" max="11" width="4.125" style="290" customWidth="1"/>
    <col min="12" max="12" width="4.75390625" style="290" customWidth="1"/>
    <col min="13" max="13" width="4.00390625" style="290" customWidth="1"/>
    <col min="14" max="14" width="4.375" style="290" customWidth="1"/>
    <col min="15" max="15" width="3.375" style="290" customWidth="1"/>
    <col min="16" max="16" width="3.875" style="290" customWidth="1"/>
    <col min="17" max="17" width="4.00390625" style="290" customWidth="1"/>
    <col min="18" max="18" width="4.75390625" style="290" customWidth="1"/>
    <col min="19" max="19" width="4.25390625" style="290" customWidth="1"/>
    <col min="20" max="20" width="5.50390625" style="290" customWidth="1"/>
    <col min="21" max="21" width="4.25390625" style="290" customWidth="1"/>
    <col min="22" max="26" width="5.25390625" style="290" customWidth="1"/>
    <col min="27" max="27" width="4.25390625" style="290" customWidth="1"/>
    <col min="28" max="28" width="5.375" style="290" customWidth="1"/>
    <col min="29" max="29" width="4.875" style="290" customWidth="1"/>
    <col min="30" max="30" width="5.375" style="290" bestFit="1" customWidth="1"/>
    <col min="31" max="31" width="9.00390625" style="290" customWidth="1"/>
    <col min="32" max="32" width="7.50390625" style="290" customWidth="1"/>
    <col min="33" max="33" width="14.125" style="290" bestFit="1" customWidth="1"/>
    <col min="34" max="34" width="9.875" style="290" bestFit="1" customWidth="1"/>
    <col min="35" max="46" width="9.00390625" style="290" customWidth="1"/>
    <col min="47" max="56" width="0" style="290" hidden="1" customWidth="1"/>
    <col min="57" max="16384" width="9.00390625" style="290" customWidth="1"/>
  </cols>
  <sheetData>
    <row r="1" spans="1:34" ht="15">
      <c r="A1" s="573"/>
      <c r="B1" s="573" t="s">
        <v>52</v>
      </c>
      <c r="C1" s="1084" t="s">
        <v>19</v>
      </c>
      <c r="D1" s="1085"/>
      <c r="E1" s="1084" t="s">
        <v>38</v>
      </c>
      <c r="F1" s="1085"/>
      <c r="G1" s="1084" t="s">
        <v>77</v>
      </c>
      <c r="H1" s="1085"/>
      <c r="I1" s="1084" t="s">
        <v>81</v>
      </c>
      <c r="J1" s="1085"/>
      <c r="K1" s="1084" t="s">
        <v>76</v>
      </c>
      <c r="L1" s="1085"/>
      <c r="M1" s="1079" t="s">
        <v>19</v>
      </c>
      <c r="N1" s="1080"/>
      <c r="O1" s="1079" t="s">
        <v>38</v>
      </c>
      <c r="P1" s="1080"/>
      <c r="Q1" s="1079" t="s">
        <v>77</v>
      </c>
      <c r="R1" s="1080"/>
      <c r="S1" s="1079" t="s">
        <v>81</v>
      </c>
      <c r="T1" s="1080"/>
      <c r="U1" s="1079" t="s">
        <v>76</v>
      </c>
      <c r="V1" s="1080"/>
      <c r="W1" s="1081" t="s">
        <v>20</v>
      </c>
      <c r="X1" s="1082"/>
      <c r="Y1" s="1081" t="s">
        <v>20</v>
      </c>
      <c r="Z1" s="1083"/>
      <c r="AA1" s="1079" t="s">
        <v>219</v>
      </c>
      <c r="AB1" s="1080"/>
      <c r="AC1" s="845" t="s">
        <v>55</v>
      </c>
      <c r="AD1" s="845" t="s">
        <v>43</v>
      </c>
      <c r="AE1" s="545" t="s">
        <v>53</v>
      </c>
      <c r="AH1" s="749" t="s">
        <v>205</v>
      </c>
    </row>
    <row r="2" spans="1:33" ht="15.75" thickBot="1">
      <c r="A2" s="573"/>
      <c r="B2" s="573"/>
      <c r="C2" s="846">
        <v>16</v>
      </c>
      <c r="D2" s="847">
        <v>5</v>
      </c>
      <c r="E2" s="846">
        <v>7</v>
      </c>
      <c r="F2" s="847">
        <v>4</v>
      </c>
      <c r="G2" s="846">
        <v>23</v>
      </c>
      <c r="H2" s="847">
        <v>1</v>
      </c>
      <c r="I2" s="846">
        <v>3</v>
      </c>
      <c r="J2" s="847">
        <v>5</v>
      </c>
      <c r="K2" s="846">
        <v>21</v>
      </c>
      <c r="L2" s="847">
        <v>3</v>
      </c>
      <c r="M2" s="846">
        <v>5</v>
      </c>
      <c r="N2" s="847">
        <v>0</v>
      </c>
      <c r="O2" s="846">
        <v>8</v>
      </c>
      <c r="P2" s="847">
        <v>1</v>
      </c>
      <c r="Q2" s="846">
        <v>14</v>
      </c>
      <c r="R2" s="848">
        <v>5</v>
      </c>
      <c r="S2" s="846">
        <v>8</v>
      </c>
      <c r="T2" s="847">
        <v>4</v>
      </c>
      <c r="U2" s="846">
        <v>9</v>
      </c>
      <c r="V2" s="847">
        <v>10</v>
      </c>
      <c r="W2" s="849">
        <v>8</v>
      </c>
      <c r="X2" s="847">
        <v>2</v>
      </c>
      <c r="Y2" s="848">
        <v>9</v>
      </c>
      <c r="Z2" s="848">
        <v>1</v>
      </c>
      <c r="AA2" s="846">
        <v>11</v>
      </c>
      <c r="AB2" s="847">
        <v>10</v>
      </c>
      <c r="AC2" s="850">
        <f>SUM(C2,E2,G2,I2,K2,M2,O2,Q2,S2,U2)</f>
        <v>114</v>
      </c>
      <c r="AD2" s="850">
        <f>SUM(V2,T2,R2,P2,N2,L2,J2,H2,F2,D2)</f>
        <v>38</v>
      </c>
      <c r="AE2" s="674"/>
      <c r="AF2" s="851" t="s">
        <v>49</v>
      </c>
      <c r="AG2" s="539" t="s">
        <v>231</v>
      </c>
    </row>
    <row r="3" spans="1:33" ht="15.75" thickBot="1">
      <c r="A3" s="594">
        <v>14</v>
      </c>
      <c r="B3" s="852" t="s">
        <v>23</v>
      </c>
      <c r="C3" s="596"/>
      <c r="D3" s="597"/>
      <c r="E3" s="594"/>
      <c r="F3" s="595"/>
      <c r="G3" s="594">
        <v>1</v>
      </c>
      <c r="H3" s="595">
        <v>1</v>
      </c>
      <c r="I3" s="596"/>
      <c r="J3" s="597"/>
      <c r="K3" s="594">
        <v>2</v>
      </c>
      <c r="L3" s="595">
        <v>0</v>
      </c>
      <c r="M3" s="853"/>
      <c r="N3" s="854"/>
      <c r="O3" s="594">
        <v>1</v>
      </c>
      <c r="P3" s="595">
        <v>1</v>
      </c>
      <c r="Q3" s="594">
        <v>4</v>
      </c>
      <c r="R3" s="855">
        <v>1</v>
      </c>
      <c r="S3" s="594">
        <v>0</v>
      </c>
      <c r="T3" s="595">
        <v>1</v>
      </c>
      <c r="U3" s="594">
        <v>0</v>
      </c>
      <c r="V3" s="595">
        <v>1</v>
      </c>
      <c r="W3" s="757"/>
      <c r="X3" s="758"/>
      <c r="Y3" s="759"/>
      <c r="Z3" s="759"/>
      <c r="AA3" s="594"/>
      <c r="AB3" s="855"/>
      <c r="AC3" s="590">
        <f>SUM(C3,E3,G3,I3,K3,M3,O3,Q3,S3,U3,W3,Y3,AA3)</f>
        <v>8</v>
      </c>
      <c r="AD3" s="856">
        <f>SUM(V3,T3,R3,P3,N3,L3,J3,H3,F3,D3,X3,Z3,AB3)</f>
        <v>5</v>
      </c>
      <c r="AE3" s="857">
        <f>SUM(C3:AB3)</f>
        <v>13</v>
      </c>
      <c r="AF3" s="858">
        <v>11</v>
      </c>
      <c r="AG3" s="604">
        <f>AE3/AF3</f>
        <v>1.1818181818181819</v>
      </c>
    </row>
    <row r="4" spans="1:33" ht="15.75" thickBot="1">
      <c r="A4" s="616">
        <v>24</v>
      </c>
      <c r="B4" s="554" t="s">
        <v>1</v>
      </c>
      <c r="C4" s="12">
        <v>1</v>
      </c>
      <c r="D4" s="617">
        <v>0</v>
      </c>
      <c r="E4" s="616">
        <v>1</v>
      </c>
      <c r="F4" s="617">
        <v>0</v>
      </c>
      <c r="G4" s="616">
        <v>1</v>
      </c>
      <c r="H4" s="617">
        <v>2</v>
      </c>
      <c r="I4" s="616"/>
      <c r="J4" s="617"/>
      <c r="K4" s="616">
        <v>2</v>
      </c>
      <c r="L4" s="617">
        <v>1</v>
      </c>
      <c r="M4" s="662"/>
      <c r="N4" s="663"/>
      <c r="O4" s="616"/>
      <c r="P4" s="617"/>
      <c r="Q4" s="616">
        <v>1</v>
      </c>
      <c r="R4" s="697">
        <v>1</v>
      </c>
      <c r="S4" s="616"/>
      <c r="T4" s="617"/>
      <c r="U4" s="616"/>
      <c r="V4" s="617"/>
      <c r="W4" s="692"/>
      <c r="X4" s="693"/>
      <c r="Y4" s="764">
        <v>1</v>
      </c>
      <c r="Z4" s="764">
        <v>0</v>
      </c>
      <c r="AA4" s="616"/>
      <c r="AB4" s="697"/>
      <c r="AC4" s="590">
        <f aca="true" t="shared" si="0" ref="AC4:AC23">SUM(C4,E4,G4,I4,K4,M4,O4,Q4,S4,U4,W4,Y4,AA4)</f>
        <v>7</v>
      </c>
      <c r="AD4" s="856">
        <f aca="true" t="shared" si="1" ref="AD4:AD23">SUM(V4,T4,R4,P4,N4,L4,J4,H4,F4,D4,X4,Z4,AB4)</f>
        <v>4</v>
      </c>
      <c r="AE4" s="857">
        <f aca="true" t="shared" si="2" ref="AE4:AE23">SUM(C4:AB4)</f>
        <v>11</v>
      </c>
      <c r="AF4" s="859">
        <v>13</v>
      </c>
      <c r="AG4" s="604">
        <f aca="true" t="shared" si="3" ref="AG4:AG23">AE4/AF4</f>
        <v>0.8461538461538461</v>
      </c>
    </row>
    <row r="5" spans="1:33" ht="15.75" thickBot="1">
      <c r="A5" s="616">
        <v>21</v>
      </c>
      <c r="B5" s="554" t="s">
        <v>24</v>
      </c>
      <c r="C5" s="616">
        <v>1</v>
      </c>
      <c r="D5" s="617">
        <v>1</v>
      </c>
      <c r="E5" s="616"/>
      <c r="F5" s="617"/>
      <c r="G5" s="616">
        <v>1</v>
      </c>
      <c r="H5" s="617">
        <v>2</v>
      </c>
      <c r="I5" s="616"/>
      <c r="J5" s="617"/>
      <c r="K5" s="616">
        <v>2</v>
      </c>
      <c r="L5" s="617">
        <v>1</v>
      </c>
      <c r="M5" s="662"/>
      <c r="N5" s="663"/>
      <c r="O5" s="624"/>
      <c r="P5" s="617"/>
      <c r="Q5" s="616">
        <v>3</v>
      </c>
      <c r="R5" s="697">
        <v>3</v>
      </c>
      <c r="S5" s="616">
        <v>2</v>
      </c>
      <c r="T5" s="617">
        <v>0</v>
      </c>
      <c r="U5" s="616">
        <v>0</v>
      </c>
      <c r="V5" s="617">
        <v>1</v>
      </c>
      <c r="W5" s="692"/>
      <c r="X5" s="693"/>
      <c r="Y5" s="764">
        <v>1</v>
      </c>
      <c r="Z5" s="764">
        <v>0</v>
      </c>
      <c r="AA5" s="616"/>
      <c r="AB5" s="697"/>
      <c r="AC5" s="590">
        <f t="shared" si="0"/>
        <v>10</v>
      </c>
      <c r="AD5" s="856">
        <f t="shared" si="1"/>
        <v>8</v>
      </c>
      <c r="AE5" s="860">
        <f t="shared" si="2"/>
        <v>18</v>
      </c>
      <c r="AF5" s="859">
        <v>13</v>
      </c>
      <c r="AG5" s="604">
        <f t="shared" si="3"/>
        <v>1.3846153846153846</v>
      </c>
    </row>
    <row r="6" spans="1:33" ht="15.75" thickBot="1">
      <c r="A6" s="616">
        <v>12</v>
      </c>
      <c r="B6" s="554" t="s">
        <v>3</v>
      </c>
      <c r="C6" s="616">
        <v>1</v>
      </c>
      <c r="D6" s="617">
        <v>1</v>
      </c>
      <c r="E6" s="616"/>
      <c r="F6" s="617"/>
      <c r="G6" s="616">
        <v>1</v>
      </c>
      <c r="H6" s="617">
        <v>0</v>
      </c>
      <c r="I6" s="626"/>
      <c r="J6" s="627"/>
      <c r="K6" s="626"/>
      <c r="L6" s="627"/>
      <c r="M6" s="662"/>
      <c r="N6" s="663"/>
      <c r="O6" s="624"/>
      <c r="P6" s="617"/>
      <c r="Q6" s="626"/>
      <c r="R6" s="704"/>
      <c r="S6" s="616"/>
      <c r="T6" s="617"/>
      <c r="U6" s="626"/>
      <c r="V6" s="627"/>
      <c r="W6" s="692"/>
      <c r="X6" s="693"/>
      <c r="Y6" s="769"/>
      <c r="Z6" s="769"/>
      <c r="AA6" s="616"/>
      <c r="AB6" s="697"/>
      <c r="AC6" s="590">
        <f t="shared" si="0"/>
        <v>2</v>
      </c>
      <c r="AD6" s="856">
        <f t="shared" si="1"/>
        <v>1</v>
      </c>
      <c r="AE6" s="857">
        <f t="shared" si="2"/>
        <v>3</v>
      </c>
      <c r="AF6" s="861">
        <v>8</v>
      </c>
      <c r="AG6" s="604">
        <f t="shared" si="3"/>
        <v>0.375</v>
      </c>
    </row>
    <row r="7" spans="1:33" ht="15" thickBot="1">
      <c r="A7" s="616">
        <v>92</v>
      </c>
      <c r="B7" s="554" t="s">
        <v>25</v>
      </c>
      <c r="C7" s="626"/>
      <c r="D7" s="627"/>
      <c r="E7" s="616">
        <v>0</v>
      </c>
      <c r="F7" s="617">
        <v>1</v>
      </c>
      <c r="G7" s="616">
        <v>3</v>
      </c>
      <c r="H7" s="617">
        <v>2</v>
      </c>
      <c r="I7" s="626"/>
      <c r="J7" s="627"/>
      <c r="K7" s="616">
        <v>0</v>
      </c>
      <c r="L7" s="617">
        <v>1</v>
      </c>
      <c r="M7" s="662"/>
      <c r="N7" s="663"/>
      <c r="O7" s="616"/>
      <c r="P7" s="617"/>
      <c r="Q7" s="626"/>
      <c r="R7" s="704"/>
      <c r="S7" s="626"/>
      <c r="T7" s="627"/>
      <c r="U7" s="626"/>
      <c r="V7" s="627"/>
      <c r="W7" s="692"/>
      <c r="X7" s="693"/>
      <c r="Y7" s="764"/>
      <c r="Z7" s="764"/>
      <c r="AA7" s="616">
        <v>0</v>
      </c>
      <c r="AB7" s="697">
        <v>1</v>
      </c>
      <c r="AC7" s="590">
        <f t="shared" si="0"/>
        <v>3</v>
      </c>
      <c r="AD7" s="856">
        <f t="shared" si="1"/>
        <v>5</v>
      </c>
      <c r="AE7" s="857">
        <f t="shared" si="2"/>
        <v>8</v>
      </c>
      <c r="AF7" s="862">
        <v>8</v>
      </c>
      <c r="AG7" s="604">
        <f t="shared" si="3"/>
        <v>1</v>
      </c>
    </row>
    <row r="8" spans="1:33" ht="15" thickBot="1">
      <c r="A8" s="616">
        <v>13</v>
      </c>
      <c r="B8" s="554" t="s">
        <v>4</v>
      </c>
      <c r="C8" s="616">
        <v>1</v>
      </c>
      <c r="D8" s="617">
        <v>3</v>
      </c>
      <c r="E8" s="626"/>
      <c r="F8" s="627"/>
      <c r="G8" s="626"/>
      <c r="H8" s="627"/>
      <c r="I8" s="616"/>
      <c r="J8" s="617"/>
      <c r="K8" s="616">
        <v>2</v>
      </c>
      <c r="L8" s="617">
        <v>1</v>
      </c>
      <c r="M8" s="662"/>
      <c r="N8" s="663"/>
      <c r="O8" s="624"/>
      <c r="P8" s="617"/>
      <c r="Q8" s="616">
        <v>3</v>
      </c>
      <c r="R8" s="697">
        <v>2</v>
      </c>
      <c r="S8" s="616"/>
      <c r="T8" s="617"/>
      <c r="U8" s="626"/>
      <c r="V8" s="627"/>
      <c r="W8" s="692">
        <v>1</v>
      </c>
      <c r="X8" s="693">
        <v>1</v>
      </c>
      <c r="Y8" s="764"/>
      <c r="Z8" s="764"/>
      <c r="AA8" s="616"/>
      <c r="AB8" s="697"/>
      <c r="AC8" s="590">
        <f t="shared" si="0"/>
        <v>7</v>
      </c>
      <c r="AD8" s="856">
        <f t="shared" si="1"/>
        <v>7</v>
      </c>
      <c r="AE8" s="857">
        <f t="shared" si="2"/>
        <v>14</v>
      </c>
      <c r="AF8" s="862">
        <v>10</v>
      </c>
      <c r="AG8" s="604">
        <f t="shared" si="3"/>
        <v>1.4</v>
      </c>
    </row>
    <row r="9" spans="1:33" ht="15" thickBot="1">
      <c r="A9" s="616">
        <v>31</v>
      </c>
      <c r="B9" s="554" t="s">
        <v>26</v>
      </c>
      <c r="C9" s="626"/>
      <c r="D9" s="627"/>
      <c r="E9" s="616"/>
      <c r="F9" s="617"/>
      <c r="G9" s="616">
        <v>1</v>
      </c>
      <c r="H9" s="617">
        <v>0</v>
      </c>
      <c r="I9" s="616"/>
      <c r="J9" s="617"/>
      <c r="K9" s="616">
        <v>1</v>
      </c>
      <c r="L9" s="617">
        <v>0</v>
      </c>
      <c r="M9" s="662"/>
      <c r="N9" s="663"/>
      <c r="O9" s="616"/>
      <c r="P9" s="617"/>
      <c r="Q9" s="626"/>
      <c r="R9" s="704"/>
      <c r="S9" s="616">
        <v>1</v>
      </c>
      <c r="T9" s="617">
        <v>1</v>
      </c>
      <c r="U9" s="616"/>
      <c r="V9" s="617"/>
      <c r="W9" s="692"/>
      <c r="X9" s="693"/>
      <c r="Y9" s="764"/>
      <c r="Z9" s="764"/>
      <c r="AA9" s="616"/>
      <c r="AB9" s="697">
        <v>1</v>
      </c>
      <c r="AC9" s="590">
        <f t="shared" si="0"/>
        <v>3</v>
      </c>
      <c r="AD9" s="856">
        <f t="shared" si="1"/>
        <v>2</v>
      </c>
      <c r="AE9" s="857">
        <f t="shared" si="2"/>
        <v>5</v>
      </c>
      <c r="AF9" s="862">
        <v>11</v>
      </c>
      <c r="AG9" s="604">
        <f t="shared" si="3"/>
        <v>0.45454545454545453</v>
      </c>
    </row>
    <row r="10" spans="1:33" ht="15" thickBot="1">
      <c r="A10" s="616">
        <v>44</v>
      </c>
      <c r="B10" s="863" t="s">
        <v>5</v>
      </c>
      <c r="C10" s="616"/>
      <c r="D10" s="617"/>
      <c r="E10" s="616"/>
      <c r="F10" s="617"/>
      <c r="G10" s="616"/>
      <c r="H10" s="617"/>
      <c r="I10" s="616"/>
      <c r="J10" s="617"/>
      <c r="K10" s="616"/>
      <c r="L10" s="617"/>
      <c r="M10" s="662"/>
      <c r="N10" s="663"/>
      <c r="O10" s="616"/>
      <c r="P10" s="617"/>
      <c r="Q10" s="626"/>
      <c r="R10" s="704"/>
      <c r="S10" s="616"/>
      <c r="T10" s="617"/>
      <c r="U10" s="626"/>
      <c r="V10" s="627"/>
      <c r="W10" s="692"/>
      <c r="X10" s="693"/>
      <c r="Y10" s="764"/>
      <c r="Z10" s="764"/>
      <c r="AA10" s="616"/>
      <c r="AB10" s="697"/>
      <c r="AC10" s="590">
        <f t="shared" si="0"/>
        <v>0</v>
      </c>
      <c r="AD10" s="856">
        <f t="shared" si="1"/>
        <v>0</v>
      </c>
      <c r="AE10" s="857">
        <f t="shared" si="2"/>
        <v>0</v>
      </c>
      <c r="AF10" s="862">
        <v>11</v>
      </c>
      <c r="AG10" s="604">
        <f t="shared" si="3"/>
        <v>0</v>
      </c>
    </row>
    <row r="11" spans="1:33" ht="15.75" thickBot="1">
      <c r="A11" s="616">
        <v>19</v>
      </c>
      <c r="B11" s="554" t="s">
        <v>41</v>
      </c>
      <c r="C11" s="616">
        <v>1</v>
      </c>
      <c r="D11" s="617">
        <v>1</v>
      </c>
      <c r="E11" s="616">
        <v>1</v>
      </c>
      <c r="F11" s="617">
        <v>1</v>
      </c>
      <c r="G11" s="616">
        <v>1</v>
      </c>
      <c r="H11" s="617">
        <v>2</v>
      </c>
      <c r="I11" s="616"/>
      <c r="J11" s="617"/>
      <c r="K11" s="616">
        <v>1</v>
      </c>
      <c r="L11" s="617">
        <v>1</v>
      </c>
      <c r="M11" s="662"/>
      <c r="N11" s="663"/>
      <c r="O11" s="616">
        <v>2</v>
      </c>
      <c r="P11" s="617">
        <v>1</v>
      </c>
      <c r="Q11" s="626"/>
      <c r="R11" s="704"/>
      <c r="S11" s="616"/>
      <c r="T11" s="617"/>
      <c r="U11" s="616">
        <v>2</v>
      </c>
      <c r="V11" s="617">
        <v>0</v>
      </c>
      <c r="W11" s="692">
        <v>2</v>
      </c>
      <c r="X11" s="693">
        <v>1</v>
      </c>
      <c r="Y11" s="764">
        <v>1</v>
      </c>
      <c r="Z11" s="764">
        <v>0</v>
      </c>
      <c r="AA11" s="616">
        <v>3</v>
      </c>
      <c r="AB11" s="697">
        <v>2</v>
      </c>
      <c r="AC11" s="590">
        <f t="shared" si="0"/>
        <v>14</v>
      </c>
      <c r="AD11" s="856">
        <f t="shared" si="1"/>
        <v>9</v>
      </c>
      <c r="AE11" s="860">
        <f t="shared" si="2"/>
        <v>23</v>
      </c>
      <c r="AF11" s="864">
        <v>12</v>
      </c>
      <c r="AG11" s="604">
        <f t="shared" si="3"/>
        <v>1.9166666666666667</v>
      </c>
    </row>
    <row r="12" spans="1:33" ht="15" thickBot="1">
      <c r="A12" s="616">
        <v>17</v>
      </c>
      <c r="B12" s="554" t="s">
        <v>89</v>
      </c>
      <c r="C12" s="624"/>
      <c r="D12" s="625"/>
      <c r="E12" s="624"/>
      <c r="F12" s="625"/>
      <c r="G12" s="624"/>
      <c r="H12" s="625"/>
      <c r="I12" s="624"/>
      <c r="J12" s="625"/>
      <c r="K12" s="616">
        <v>0</v>
      </c>
      <c r="L12" s="617">
        <v>2</v>
      </c>
      <c r="M12" s="662"/>
      <c r="N12" s="663"/>
      <c r="O12" s="616"/>
      <c r="P12" s="617"/>
      <c r="Q12" s="616">
        <v>1</v>
      </c>
      <c r="R12" s="697">
        <v>1</v>
      </c>
      <c r="S12" s="626"/>
      <c r="T12" s="627"/>
      <c r="U12" s="616"/>
      <c r="V12" s="617"/>
      <c r="W12" s="692"/>
      <c r="X12" s="693"/>
      <c r="Y12" s="769"/>
      <c r="Z12" s="769"/>
      <c r="AA12" s="616"/>
      <c r="AB12" s="697"/>
      <c r="AC12" s="590">
        <f t="shared" si="0"/>
        <v>1</v>
      </c>
      <c r="AD12" s="856">
        <f t="shared" si="1"/>
        <v>3</v>
      </c>
      <c r="AE12" s="857">
        <f t="shared" si="2"/>
        <v>4</v>
      </c>
      <c r="AF12" s="862">
        <v>7</v>
      </c>
      <c r="AG12" s="604">
        <f t="shared" si="3"/>
        <v>0.5714285714285714</v>
      </c>
    </row>
    <row r="13" spans="1:33" ht="15" thickBot="1">
      <c r="A13" s="616">
        <v>7</v>
      </c>
      <c r="B13" s="554" t="s">
        <v>37</v>
      </c>
      <c r="C13" s="626"/>
      <c r="D13" s="627"/>
      <c r="E13" s="626"/>
      <c r="F13" s="627"/>
      <c r="G13" s="626"/>
      <c r="H13" s="627"/>
      <c r="I13" s="626"/>
      <c r="J13" s="627"/>
      <c r="K13" s="626"/>
      <c r="L13" s="627"/>
      <c r="M13" s="662"/>
      <c r="N13" s="663"/>
      <c r="O13" s="626"/>
      <c r="P13" s="627"/>
      <c r="Q13" s="626"/>
      <c r="R13" s="704"/>
      <c r="S13" s="626"/>
      <c r="T13" s="627"/>
      <c r="U13" s="626"/>
      <c r="V13" s="627"/>
      <c r="W13" s="692"/>
      <c r="X13" s="693"/>
      <c r="Y13" s="764"/>
      <c r="Z13" s="764"/>
      <c r="AA13" s="616"/>
      <c r="AB13" s="697"/>
      <c r="AC13" s="590">
        <f t="shared" si="0"/>
        <v>0</v>
      </c>
      <c r="AD13" s="856">
        <f t="shared" si="1"/>
        <v>0</v>
      </c>
      <c r="AE13" s="857">
        <f t="shared" si="2"/>
        <v>0</v>
      </c>
      <c r="AF13" s="862">
        <v>3</v>
      </c>
      <c r="AG13" s="604">
        <f t="shared" si="3"/>
        <v>0</v>
      </c>
    </row>
    <row r="14" spans="1:33" s="545" customFormat="1" ht="15.75" thickBot="1">
      <c r="A14" s="616">
        <v>23</v>
      </c>
      <c r="B14" s="554" t="s">
        <v>68</v>
      </c>
      <c r="C14" s="616">
        <v>2</v>
      </c>
      <c r="D14" s="617">
        <v>0</v>
      </c>
      <c r="E14" s="616"/>
      <c r="F14" s="617"/>
      <c r="G14" s="616">
        <v>4</v>
      </c>
      <c r="H14" s="617">
        <v>0</v>
      </c>
      <c r="I14" s="616">
        <v>1</v>
      </c>
      <c r="J14" s="617">
        <v>0</v>
      </c>
      <c r="K14" s="616">
        <v>4</v>
      </c>
      <c r="L14" s="617">
        <v>1</v>
      </c>
      <c r="M14" s="662"/>
      <c r="N14" s="663"/>
      <c r="O14" s="616">
        <v>0</v>
      </c>
      <c r="P14" s="617">
        <v>1</v>
      </c>
      <c r="Q14" s="626"/>
      <c r="R14" s="704"/>
      <c r="S14" s="616"/>
      <c r="T14" s="617"/>
      <c r="U14" s="626"/>
      <c r="V14" s="627"/>
      <c r="W14" s="692"/>
      <c r="X14" s="693"/>
      <c r="Y14" s="764"/>
      <c r="Z14" s="764"/>
      <c r="AA14" s="616"/>
      <c r="AB14" s="697"/>
      <c r="AC14" s="590">
        <f t="shared" si="0"/>
        <v>11</v>
      </c>
      <c r="AD14" s="856">
        <f t="shared" si="1"/>
        <v>2</v>
      </c>
      <c r="AE14" s="857">
        <f t="shared" si="2"/>
        <v>13</v>
      </c>
      <c r="AF14" s="862">
        <v>11</v>
      </c>
      <c r="AG14" s="604">
        <f t="shared" si="3"/>
        <v>1.1818181818181819</v>
      </c>
    </row>
    <row r="15" spans="1:33" ht="18.75" thickBot="1">
      <c r="A15" s="616">
        <v>5</v>
      </c>
      <c r="B15" s="865" t="s">
        <v>6</v>
      </c>
      <c r="C15" s="645">
        <v>4</v>
      </c>
      <c r="D15" s="646">
        <v>2</v>
      </c>
      <c r="E15" s="645">
        <v>3</v>
      </c>
      <c r="F15" s="646">
        <v>2</v>
      </c>
      <c r="G15" s="645">
        <v>4</v>
      </c>
      <c r="H15" s="646">
        <v>3</v>
      </c>
      <c r="I15" s="645">
        <v>1</v>
      </c>
      <c r="J15" s="646">
        <v>1</v>
      </c>
      <c r="K15" s="645">
        <v>4</v>
      </c>
      <c r="L15" s="646">
        <v>3</v>
      </c>
      <c r="M15" s="866"/>
      <c r="N15" s="867"/>
      <c r="O15" s="645">
        <v>1</v>
      </c>
      <c r="P15" s="646">
        <v>2</v>
      </c>
      <c r="Q15" s="868"/>
      <c r="R15" s="869"/>
      <c r="S15" s="645">
        <v>2</v>
      </c>
      <c r="T15" s="646">
        <v>1</v>
      </c>
      <c r="U15" s="645">
        <v>3</v>
      </c>
      <c r="V15" s="646">
        <v>3</v>
      </c>
      <c r="W15" s="870">
        <v>0</v>
      </c>
      <c r="X15" s="871">
        <v>4</v>
      </c>
      <c r="Y15" s="872">
        <v>2</v>
      </c>
      <c r="Z15" s="872">
        <v>5</v>
      </c>
      <c r="AA15" s="645">
        <v>1</v>
      </c>
      <c r="AB15" s="873">
        <v>5</v>
      </c>
      <c r="AC15" s="651">
        <f t="shared" si="0"/>
        <v>25</v>
      </c>
      <c r="AD15" s="874">
        <f t="shared" si="1"/>
        <v>31</v>
      </c>
      <c r="AE15" s="875">
        <f t="shared" si="2"/>
        <v>56</v>
      </c>
      <c r="AF15" s="864">
        <v>12</v>
      </c>
      <c r="AG15" s="604">
        <f t="shared" si="3"/>
        <v>4.666666666666667</v>
      </c>
    </row>
    <row r="16" spans="1:33" ht="15" thickBot="1">
      <c r="A16" s="700">
        <v>27</v>
      </c>
      <c r="B16" s="876" t="s">
        <v>85</v>
      </c>
      <c r="C16" s="700">
        <v>1</v>
      </c>
      <c r="D16" s="733">
        <v>1</v>
      </c>
      <c r="E16" s="700">
        <v>1</v>
      </c>
      <c r="F16" s="733">
        <v>0</v>
      </c>
      <c r="G16" s="700">
        <v>2</v>
      </c>
      <c r="H16" s="733">
        <v>0</v>
      </c>
      <c r="I16" s="700">
        <v>0</v>
      </c>
      <c r="J16" s="733">
        <v>1</v>
      </c>
      <c r="K16" s="734"/>
      <c r="L16" s="735"/>
      <c r="M16" s="877"/>
      <c r="N16" s="878"/>
      <c r="O16" s="725"/>
      <c r="P16" s="733"/>
      <c r="Q16" s="734"/>
      <c r="R16" s="879"/>
      <c r="S16" s="700">
        <v>1</v>
      </c>
      <c r="T16" s="733">
        <v>1</v>
      </c>
      <c r="U16" s="734"/>
      <c r="V16" s="735"/>
      <c r="W16" s="736">
        <v>2</v>
      </c>
      <c r="X16" s="737">
        <v>0</v>
      </c>
      <c r="Y16" s="731"/>
      <c r="Z16" s="731"/>
      <c r="AA16" s="700">
        <v>1</v>
      </c>
      <c r="AB16" s="732">
        <v>0</v>
      </c>
      <c r="AC16" s="590">
        <f t="shared" si="0"/>
        <v>8</v>
      </c>
      <c r="AD16" s="856">
        <f t="shared" si="1"/>
        <v>3</v>
      </c>
      <c r="AE16" s="857">
        <f t="shared" si="2"/>
        <v>11</v>
      </c>
      <c r="AF16" s="862">
        <v>9</v>
      </c>
      <c r="AG16" s="604">
        <f t="shared" si="3"/>
        <v>1.2222222222222223</v>
      </c>
    </row>
    <row r="17" spans="1:33" ht="16.5" thickBot="1">
      <c r="A17" s="700">
        <v>20</v>
      </c>
      <c r="B17" s="876" t="s">
        <v>47</v>
      </c>
      <c r="C17" s="700">
        <v>2</v>
      </c>
      <c r="D17" s="733">
        <v>2</v>
      </c>
      <c r="E17" s="700">
        <v>1</v>
      </c>
      <c r="F17" s="733">
        <v>2</v>
      </c>
      <c r="G17" s="700">
        <v>4</v>
      </c>
      <c r="H17" s="733">
        <v>3</v>
      </c>
      <c r="I17" s="700">
        <v>1</v>
      </c>
      <c r="J17" s="733">
        <v>0</v>
      </c>
      <c r="K17" s="700">
        <v>3</v>
      </c>
      <c r="L17" s="733">
        <v>5</v>
      </c>
      <c r="M17" s="877"/>
      <c r="N17" s="878"/>
      <c r="O17" s="700">
        <v>3</v>
      </c>
      <c r="P17" s="733">
        <v>1</v>
      </c>
      <c r="Q17" s="734"/>
      <c r="R17" s="879"/>
      <c r="S17" s="700">
        <v>1</v>
      </c>
      <c r="T17" s="733">
        <v>3</v>
      </c>
      <c r="U17" s="700">
        <v>4</v>
      </c>
      <c r="V17" s="733">
        <v>1</v>
      </c>
      <c r="W17" s="736">
        <v>2</v>
      </c>
      <c r="X17" s="737">
        <v>0</v>
      </c>
      <c r="Y17" s="217">
        <v>4</v>
      </c>
      <c r="Z17" s="217">
        <v>1</v>
      </c>
      <c r="AA17" s="700">
        <v>5</v>
      </c>
      <c r="AB17" s="732">
        <v>0</v>
      </c>
      <c r="AC17" s="590">
        <f t="shared" si="0"/>
        <v>30</v>
      </c>
      <c r="AD17" s="856">
        <f t="shared" si="1"/>
        <v>18</v>
      </c>
      <c r="AE17" s="880">
        <f t="shared" si="2"/>
        <v>48</v>
      </c>
      <c r="AF17" s="864">
        <v>12</v>
      </c>
      <c r="AG17" s="604">
        <f t="shared" si="3"/>
        <v>4</v>
      </c>
    </row>
    <row r="18" spans="1:33" ht="15" thickBot="1">
      <c r="A18" s="700">
        <v>41</v>
      </c>
      <c r="B18" s="876" t="s">
        <v>8</v>
      </c>
      <c r="C18" s="734"/>
      <c r="D18" s="735"/>
      <c r="E18" s="700"/>
      <c r="F18" s="733"/>
      <c r="G18" s="734"/>
      <c r="H18" s="735"/>
      <c r="I18" s="734"/>
      <c r="J18" s="735"/>
      <c r="K18" s="734"/>
      <c r="L18" s="735"/>
      <c r="M18" s="877"/>
      <c r="N18" s="878"/>
      <c r="O18" s="700"/>
      <c r="P18" s="733"/>
      <c r="Q18" s="700">
        <v>2</v>
      </c>
      <c r="R18" s="732">
        <v>2</v>
      </c>
      <c r="S18" s="700"/>
      <c r="T18" s="733"/>
      <c r="U18" s="734"/>
      <c r="V18" s="735"/>
      <c r="W18" s="736"/>
      <c r="X18" s="737"/>
      <c r="Y18" s="217"/>
      <c r="Z18" s="217"/>
      <c r="AA18" s="700">
        <v>0</v>
      </c>
      <c r="AB18" s="732">
        <v>1</v>
      </c>
      <c r="AC18" s="590">
        <f t="shared" si="0"/>
        <v>2</v>
      </c>
      <c r="AD18" s="856">
        <f t="shared" si="1"/>
        <v>3</v>
      </c>
      <c r="AE18" s="857">
        <f t="shared" si="2"/>
        <v>5</v>
      </c>
      <c r="AF18" s="862">
        <v>8</v>
      </c>
      <c r="AG18" s="604">
        <f t="shared" si="3"/>
        <v>0.625</v>
      </c>
    </row>
    <row r="19" spans="1:33" ht="15" thickBot="1">
      <c r="A19" s="700">
        <v>72</v>
      </c>
      <c r="B19" s="881" t="s">
        <v>235</v>
      </c>
      <c r="C19" s="700"/>
      <c r="D19" s="733"/>
      <c r="E19" s="700"/>
      <c r="F19" s="733"/>
      <c r="G19" s="700"/>
      <c r="H19" s="733"/>
      <c r="I19" s="734"/>
      <c r="J19" s="735"/>
      <c r="K19" s="700"/>
      <c r="L19" s="733"/>
      <c r="M19" s="877"/>
      <c r="N19" s="878"/>
      <c r="O19" s="725"/>
      <c r="P19" s="733"/>
      <c r="Q19" s="700"/>
      <c r="R19" s="732"/>
      <c r="S19" s="700"/>
      <c r="T19" s="733"/>
      <c r="U19" s="700"/>
      <c r="V19" s="733"/>
      <c r="W19" s="736"/>
      <c r="X19" s="737"/>
      <c r="Y19" s="731"/>
      <c r="Z19" s="731"/>
      <c r="AA19" s="700"/>
      <c r="AB19" s="732"/>
      <c r="AC19" s="590">
        <f t="shared" si="0"/>
        <v>0</v>
      </c>
      <c r="AD19" s="856">
        <f t="shared" si="1"/>
        <v>0</v>
      </c>
      <c r="AE19" s="857">
        <f t="shared" si="2"/>
        <v>0</v>
      </c>
      <c r="AF19" s="862">
        <v>11</v>
      </c>
      <c r="AG19" s="604">
        <f t="shared" si="3"/>
        <v>0</v>
      </c>
    </row>
    <row r="20" spans="1:33" ht="15" thickBot="1">
      <c r="A20" s="700">
        <v>16</v>
      </c>
      <c r="B20" s="876" t="s">
        <v>46</v>
      </c>
      <c r="C20" s="734"/>
      <c r="D20" s="735"/>
      <c r="E20" s="734"/>
      <c r="F20" s="735"/>
      <c r="G20" s="734"/>
      <c r="H20" s="735"/>
      <c r="I20" s="734"/>
      <c r="J20" s="735"/>
      <c r="K20" s="700"/>
      <c r="L20" s="733"/>
      <c r="M20" s="877"/>
      <c r="N20" s="878"/>
      <c r="O20" s="725"/>
      <c r="P20" s="733"/>
      <c r="Q20" s="734"/>
      <c r="R20" s="879"/>
      <c r="S20" s="734"/>
      <c r="T20" s="735"/>
      <c r="U20" s="700"/>
      <c r="V20" s="733"/>
      <c r="W20" s="729"/>
      <c r="X20" s="730"/>
      <c r="Y20" s="731"/>
      <c r="Z20" s="731"/>
      <c r="AA20" s="734"/>
      <c r="AB20" s="879"/>
      <c r="AC20" s="590">
        <f t="shared" si="0"/>
        <v>0</v>
      </c>
      <c r="AD20" s="856">
        <f t="shared" si="1"/>
        <v>0</v>
      </c>
      <c r="AE20" s="857">
        <f t="shared" si="2"/>
        <v>0</v>
      </c>
      <c r="AF20" s="862">
        <v>5</v>
      </c>
      <c r="AG20" s="604">
        <f t="shared" si="3"/>
        <v>0</v>
      </c>
    </row>
    <row r="21" spans="1:33" ht="15" thickBot="1">
      <c r="A21" s="700">
        <v>18</v>
      </c>
      <c r="B21" s="876" t="s">
        <v>48</v>
      </c>
      <c r="C21" s="700">
        <v>2</v>
      </c>
      <c r="D21" s="733">
        <v>0</v>
      </c>
      <c r="E21" s="700"/>
      <c r="F21" s="733"/>
      <c r="G21" s="734"/>
      <c r="H21" s="735"/>
      <c r="I21" s="700">
        <v>0</v>
      </c>
      <c r="J21" s="733">
        <v>1</v>
      </c>
      <c r="K21" s="700"/>
      <c r="L21" s="733"/>
      <c r="M21" s="877"/>
      <c r="N21" s="878"/>
      <c r="O21" s="700">
        <v>1</v>
      </c>
      <c r="P21" s="733">
        <v>1</v>
      </c>
      <c r="Q21" s="734"/>
      <c r="R21" s="879"/>
      <c r="S21" s="700">
        <v>1</v>
      </c>
      <c r="T21" s="733">
        <v>0</v>
      </c>
      <c r="U21" s="734"/>
      <c r="V21" s="735"/>
      <c r="W21" s="736">
        <v>1</v>
      </c>
      <c r="X21" s="737">
        <v>0</v>
      </c>
      <c r="Y21" s="217"/>
      <c r="Z21" s="217"/>
      <c r="AA21" s="700"/>
      <c r="AB21" s="732"/>
      <c r="AC21" s="590">
        <f t="shared" si="0"/>
        <v>5</v>
      </c>
      <c r="AD21" s="856">
        <f t="shared" si="1"/>
        <v>2</v>
      </c>
      <c r="AE21" s="857">
        <f t="shared" si="2"/>
        <v>7</v>
      </c>
      <c r="AF21" s="862">
        <v>10</v>
      </c>
      <c r="AG21" s="604">
        <f t="shared" si="3"/>
        <v>0.7</v>
      </c>
    </row>
    <row r="22" spans="1:33" ht="15" thickBot="1">
      <c r="A22" s="700">
        <v>15</v>
      </c>
      <c r="B22" s="876" t="s">
        <v>202</v>
      </c>
      <c r="C22" s="734"/>
      <c r="D22" s="735"/>
      <c r="E22" s="734"/>
      <c r="F22" s="735"/>
      <c r="G22" s="734"/>
      <c r="H22" s="735"/>
      <c r="I22" s="734"/>
      <c r="J22" s="735"/>
      <c r="K22" s="734"/>
      <c r="L22" s="735"/>
      <c r="M22" s="877"/>
      <c r="N22" s="878"/>
      <c r="O22" s="734"/>
      <c r="P22" s="735"/>
      <c r="Q22" s="700">
        <v>0</v>
      </c>
      <c r="R22" s="732">
        <v>1</v>
      </c>
      <c r="S22" s="734"/>
      <c r="T22" s="735"/>
      <c r="U22" s="734"/>
      <c r="V22" s="735"/>
      <c r="W22" s="736"/>
      <c r="X22" s="737"/>
      <c r="Y22" s="217">
        <v>0</v>
      </c>
      <c r="Z22" s="217">
        <v>1</v>
      </c>
      <c r="AA22" s="734"/>
      <c r="AB22" s="879"/>
      <c r="AC22" s="590">
        <f t="shared" si="0"/>
        <v>0</v>
      </c>
      <c r="AD22" s="856">
        <f t="shared" si="1"/>
        <v>2</v>
      </c>
      <c r="AE22" s="857">
        <f t="shared" si="2"/>
        <v>2</v>
      </c>
      <c r="AF22" s="862">
        <v>5</v>
      </c>
      <c r="AG22" s="604">
        <f t="shared" si="3"/>
        <v>0.4</v>
      </c>
    </row>
    <row r="23" spans="1:33" ht="15" thickBot="1">
      <c r="A23" s="795">
        <v>10</v>
      </c>
      <c r="B23" s="882" t="s">
        <v>9</v>
      </c>
      <c r="C23" s="883"/>
      <c r="D23" s="884"/>
      <c r="E23" s="795"/>
      <c r="F23" s="885"/>
      <c r="G23" s="883"/>
      <c r="H23" s="884"/>
      <c r="I23" s="795"/>
      <c r="J23" s="885"/>
      <c r="K23" s="883"/>
      <c r="L23" s="884"/>
      <c r="M23" s="886"/>
      <c r="N23" s="887"/>
      <c r="O23" s="888"/>
      <c r="P23" s="885"/>
      <c r="Q23" s="883"/>
      <c r="R23" s="889"/>
      <c r="S23" s="883"/>
      <c r="T23" s="884"/>
      <c r="U23" s="795">
        <v>0</v>
      </c>
      <c r="V23" s="885">
        <v>1</v>
      </c>
      <c r="W23" s="890"/>
      <c r="X23" s="891"/>
      <c r="Y23" s="892"/>
      <c r="Z23" s="892"/>
      <c r="AA23" s="893"/>
      <c r="AB23" s="894"/>
      <c r="AC23" s="590">
        <f t="shared" si="0"/>
        <v>0</v>
      </c>
      <c r="AD23" s="856">
        <f t="shared" si="1"/>
        <v>1</v>
      </c>
      <c r="AE23" s="857">
        <f t="shared" si="2"/>
        <v>1</v>
      </c>
      <c r="AF23" s="895">
        <v>5</v>
      </c>
      <c r="AG23" s="604">
        <f t="shared" si="3"/>
        <v>0.2</v>
      </c>
    </row>
    <row r="24" spans="2:31" ht="14.25">
      <c r="B24" s="623"/>
      <c r="C24" s="290">
        <f aca="true" t="shared" si="4" ref="C24:V24">SUM(C3:C23)</f>
        <v>16</v>
      </c>
      <c r="D24" s="290">
        <f t="shared" si="4"/>
        <v>11</v>
      </c>
      <c r="E24" s="290">
        <f t="shared" si="4"/>
        <v>7</v>
      </c>
      <c r="F24" s="290">
        <f t="shared" si="4"/>
        <v>6</v>
      </c>
      <c r="G24" s="290">
        <f t="shared" si="4"/>
        <v>23</v>
      </c>
      <c r="H24" s="290">
        <f t="shared" si="4"/>
        <v>15</v>
      </c>
      <c r="I24" s="290">
        <f t="shared" si="4"/>
        <v>3</v>
      </c>
      <c r="J24" s="290">
        <f t="shared" si="4"/>
        <v>3</v>
      </c>
      <c r="K24" s="290">
        <f t="shared" si="4"/>
        <v>21</v>
      </c>
      <c r="L24" s="290">
        <f t="shared" si="4"/>
        <v>16</v>
      </c>
      <c r="M24" s="290">
        <f t="shared" si="4"/>
        <v>0</v>
      </c>
      <c r="N24" s="290">
        <f t="shared" si="4"/>
        <v>0</v>
      </c>
      <c r="O24" s="290">
        <f t="shared" si="4"/>
        <v>8</v>
      </c>
      <c r="P24" s="290">
        <f t="shared" si="4"/>
        <v>7</v>
      </c>
      <c r="Q24" s="290">
        <f>SUM(Q3:Q23)</f>
        <v>14</v>
      </c>
      <c r="R24" s="290">
        <f t="shared" si="4"/>
        <v>11</v>
      </c>
      <c r="S24" s="290">
        <f t="shared" si="4"/>
        <v>8</v>
      </c>
      <c r="T24" s="290">
        <f t="shared" si="4"/>
        <v>7</v>
      </c>
      <c r="U24" s="290">
        <f t="shared" si="4"/>
        <v>9</v>
      </c>
      <c r="V24" s="290">
        <f t="shared" si="4"/>
        <v>7</v>
      </c>
      <c r="W24" s="290">
        <f aca="true" t="shared" si="5" ref="W24:AE24">SUM(W3:W23)</f>
        <v>8</v>
      </c>
      <c r="X24" s="290">
        <f t="shared" si="5"/>
        <v>6</v>
      </c>
      <c r="Y24" s="290">
        <f t="shared" si="5"/>
        <v>9</v>
      </c>
      <c r="Z24" s="290">
        <f t="shared" si="5"/>
        <v>7</v>
      </c>
      <c r="AA24" s="290">
        <f t="shared" si="5"/>
        <v>10</v>
      </c>
      <c r="AB24" s="290">
        <f t="shared" si="5"/>
        <v>10</v>
      </c>
      <c r="AC24" s="290">
        <f t="shared" si="5"/>
        <v>136</v>
      </c>
      <c r="AD24" s="290">
        <f t="shared" si="5"/>
        <v>106</v>
      </c>
      <c r="AE24" s="539">
        <f t="shared" si="5"/>
        <v>242</v>
      </c>
    </row>
  </sheetData>
  <mergeCells count="13">
    <mergeCell ref="C1:D1"/>
    <mergeCell ref="E1:F1"/>
    <mergeCell ref="G1:H1"/>
    <mergeCell ref="I1:J1"/>
    <mergeCell ref="S1:T1"/>
    <mergeCell ref="K1:L1"/>
    <mergeCell ref="M1:N1"/>
    <mergeCell ref="O1:P1"/>
    <mergeCell ref="Q1:R1"/>
    <mergeCell ref="AA1:AB1"/>
    <mergeCell ref="W1:X1"/>
    <mergeCell ref="Y1:Z1"/>
    <mergeCell ref="U1:V1"/>
  </mergeCells>
  <printOptions/>
  <pageMargins left="0.75" right="0.75" top="1" bottom="1" header="0.5" footer="0.5"/>
  <pageSetup horizontalDpi="1200" verticalDpi="1200" orientation="portrait" paperSize="9" r:id="rId3"/>
  <ignoredErrors>
    <ignoredError sqref="N24 L24 J24 H24 F24 R24 T24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 topLeftCell="C1">
      <selection activeCell="AC19" sqref="AC19"/>
    </sheetView>
  </sheetViews>
  <sheetFormatPr defaultColWidth="9.00390625" defaultRowHeight="14.25"/>
  <cols>
    <col min="1" max="1" width="3.125" style="290" bestFit="1" customWidth="1"/>
    <col min="2" max="2" width="18.375" style="290" bestFit="1" customWidth="1"/>
    <col min="3" max="3" width="3.125" style="290" bestFit="1" customWidth="1"/>
    <col min="4" max="4" width="3.625" style="290" customWidth="1"/>
    <col min="5" max="5" width="2.75390625" style="290" customWidth="1"/>
    <col min="6" max="6" width="3.625" style="290" customWidth="1"/>
    <col min="7" max="7" width="3.00390625" style="290" customWidth="1"/>
    <col min="8" max="8" width="4.50390625" style="290" customWidth="1"/>
    <col min="9" max="9" width="4.125" style="290" customWidth="1"/>
    <col min="10" max="11" width="3.125" style="290" customWidth="1"/>
    <col min="12" max="12" width="4.00390625" style="290" customWidth="1"/>
    <col min="13" max="13" width="3.125" style="290" customWidth="1"/>
    <col min="14" max="14" width="3.75390625" style="290" customWidth="1"/>
    <col min="15" max="15" width="3.125" style="290" bestFit="1" customWidth="1"/>
    <col min="16" max="16" width="5.00390625" style="290" customWidth="1"/>
    <col min="17" max="17" width="3.125" style="290" bestFit="1" customWidth="1"/>
    <col min="18" max="18" width="3.25390625" style="290" customWidth="1"/>
    <col min="19" max="20" width="5.50390625" style="290" bestFit="1" customWidth="1"/>
    <col min="21" max="21" width="4.75390625" style="290" customWidth="1"/>
    <col min="22" max="22" width="6.50390625" style="290" bestFit="1" customWidth="1"/>
    <col min="23" max="23" width="4.75390625" style="290" bestFit="1" customWidth="1"/>
    <col min="24" max="24" width="12.00390625" style="290" bestFit="1" customWidth="1"/>
    <col min="25" max="46" width="9.00390625" style="290" customWidth="1"/>
    <col min="47" max="56" width="0" style="290" hidden="1" customWidth="1"/>
    <col min="57" max="16384" width="9.00390625" style="290" customWidth="1"/>
  </cols>
  <sheetData>
    <row r="1" spans="1:24" ht="15.75" thickBot="1">
      <c r="A1" s="812"/>
      <c r="B1" s="813" t="s">
        <v>0</v>
      </c>
      <c r="C1" s="1076" t="s">
        <v>19</v>
      </c>
      <c r="D1" s="1077"/>
      <c r="E1" s="1076" t="s">
        <v>11</v>
      </c>
      <c r="F1" s="1077"/>
      <c r="G1" s="1076" t="s">
        <v>19</v>
      </c>
      <c r="H1" s="1077"/>
      <c r="I1" s="1076" t="s">
        <v>11</v>
      </c>
      <c r="J1" s="1077"/>
      <c r="K1" s="1086" t="s">
        <v>19</v>
      </c>
      <c r="L1" s="1087"/>
      <c r="M1" s="1076" t="s">
        <v>11</v>
      </c>
      <c r="N1" s="1077"/>
      <c r="O1" s="1076" t="s">
        <v>92</v>
      </c>
      <c r="P1" s="1077"/>
      <c r="Q1" s="814" t="s">
        <v>11</v>
      </c>
      <c r="R1" s="815"/>
      <c r="S1" s="816" t="s">
        <v>45</v>
      </c>
      <c r="T1" s="817" t="s">
        <v>254</v>
      </c>
      <c r="U1" s="818" t="s">
        <v>50</v>
      </c>
      <c r="X1" s="290" t="s">
        <v>224</v>
      </c>
    </row>
    <row r="2" spans="3:23" ht="15.75" thickBot="1">
      <c r="C2" s="819">
        <v>5</v>
      </c>
      <c r="D2" s="820">
        <v>11</v>
      </c>
      <c r="E2" s="819">
        <v>4</v>
      </c>
      <c r="F2" s="820">
        <v>0</v>
      </c>
      <c r="G2" s="819">
        <v>5</v>
      </c>
      <c r="H2" s="820">
        <v>6</v>
      </c>
      <c r="I2" s="821">
        <v>5</v>
      </c>
      <c r="J2" s="822">
        <v>0</v>
      </c>
      <c r="K2" s="819">
        <v>5</v>
      </c>
      <c r="L2" s="820">
        <v>10</v>
      </c>
      <c r="M2" s="819">
        <v>6</v>
      </c>
      <c r="N2" s="820">
        <v>1</v>
      </c>
      <c r="O2" s="819">
        <v>11</v>
      </c>
      <c r="P2" s="820">
        <v>10</v>
      </c>
      <c r="Q2" s="578">
        <v>12</v>
      </c>
      <c r="R2" s="823">
        <v>0</v>
      </c>
      <c r="S2" s="824">
        <f>Q2+O2+M2+K2+I2+G2+E2+C2</f>
        <v>53</v>
      </c>
      <c r="T2" s="825">
        <f>R2+P2+N2+L2+J2+H2+F2+D2</f>
        <v>38</v>
      </c>
      <c r="U2" s="826"/>
      <c r="V2" s="748" t="s">
        <v>49</v>
      </c>
      <c r="W2" s="290" t="s">
        <v>231</v>
      </c>
    </row>
    <row r="3" spans="1:23" ht="15">
      <c r="A3" s="594">
        <v>89</v>
      </c>
      <c r="B3" s="756" t="s">
        <v>62</v>
      </c>
      <c r="C3" s="594"/>
      <c r="D3" s="595"/>
      <c r="E3" s="610"/>
      <c r="F3" s="611"/>
      <c r="G3" s="610"/>
      <c r="H3" s="611"/>
      <c r="I3" s="610"/>
      <c r="J3" s="611"/>
      <c r="K3" s="610"/>
      <c r="L3" s="611"/>
      <c r="M3" s="610"/>
      <c r="N3" s="611"/>
      <c r="O3" s="610"/>
      <c r="P3" s="611"/>
      <c r="Q3" s="610"/>
      <c r="R3" s="611"/>
      <c r="S3" s="610">
        <f>Q3+O3+M3+K3+I3+G3+E3+C3</f>
        <v>0</v>
      </c>
      <c r="T3" s="611">
        <f>R3+P3+N3+L3+J3+H3+F3+D3</f>
        <v>0</v>
      </c>
      <c r="U3" s="827">
        <f aca="true" t="shared" si="0" ref="U3:U13">SUM(C3:L3,M3:R3)</f>
        <v>0</v>
      </c>
      <c r="V3" s="567">
        <v>8</v>
      </c>
      <c r="W3" s="299">
        <f>U3/V3</f>
        <v>0</v>
      </c>
    </row>
    <row r="4" spans="1:23" ht="14.25">
      <c r="A4" s="616">
        <v>3</v>
      </c>
      <c r="B4" s="441" t="s">
        <v>75</v>
      </c>
      <c r="C4" s="11"/>
      <c r="D4" s="627"/>
      <c r="E4" s="616"/>
      <c r="F4" s="617"/>
      <c r="G4" s="828"/>
      <c r="H4" s="829"/>
      <c r="I4" s="828"/>
      <c r="J4" s="829"/>
      <c r="K4" s="828"/>
      <c r="L4" s="829"/>
      <c r="M4" s="830"/>
      <c r="N4" s="831"/>
      <c r="O4" s="645">
        <v>1</v>
      </c>
      <c r="P4" s="646">
        <v>1</v>
      </c>
      <c r="Q4" s="645">
        <v>1</v>
      </c>
      <c r="R4" s="646">
        <v>1</v>
      </c>
      <c r="S4" s="616">
        <f aca="true" t="shared" si="1" ref="S4:S12">Q4+O4+M4+K4+I4+G4+E4+C4</f>
        <v>2</v>
      </c>
      <c r="T4" s="617">
        <f aca="true" t="shared" si="2" ref="T4:T12">R4+P4+N4+L4+J4+H4+F4+D4</f>
        <v>2</v>
      </c>
      <c r="U4" s="832">
        <f t="shared" si="0"/>
        <v>4</v>
      </c>
      <c r="V4" s="299">
        <v>6</v>
      </c>
      <c r="W4" s="299">
        <f aca="true" t="shared" si="3" ref="W4:W14">U4/V4</f>
        <v>0.6666666666666666</v>
      </c>
    </row>
    <row r="5" spans="1:23" ht="15">
      <c r="A5" s="323">
        <v>4</v>
      </c>
      <c r="B5" s="833" t="s">
        <v>18</v>
      </c>
      <c r="C5" s="616"/>
      <c r="D5" s="617"/>
      <c r="E5" s="616"/>
      <c r="F5" s="617"/>
      <c r="G5" s="616"/>
      <c r="H5" s="617"/>
      <c r="I5" s="616"/>
      <c r="J5" s="617"/>
      <c r="K5" s="616"/>
      <c r="L5" s="617"/>
      <c r="M5" s="616"/>
      <c r="N5" s="617"/>
      <c r="O5" s="616"/>
      <c r="P5" s="617"/>
      <c r="Q5" s="616"/>
      <c r="R5" s="617"/>
      <c r="S5" s="616">
        <f t="shared" si="1"/>
        <v>0</v>
      </c>
      <c r="T5" s="617">
        <f t="shared" si="2"/>
        <v>0</v>
      </c>
      <c r="U5" s="832">
        <f t="shared" si="0"/>
        <v>0</v>
      </c>
      <c r="V5" s="567">
        <v>8</v>
      </c>
      <c r="W5" s="299">
        <f t="shared" si="3"/>
        <v>0</v>
      </c>
    </row>
    <row r="6" spans="1:23" ht="15">
      <c r="A6" s="616">
        <v>45</v>
      </c>
      <c r="B6" s="441" t="s">
        <v>17</v>
      </c>
      <c r="C6" s="616"/>
      <c r="D6" s="617"/>
      <c r="E6" s="616">
        <v>0</v>
      </c>
      <c r="F6" s="617">
        <v>1</v>
      </c>
      <c r="G6" s="616"/>
      <c r="H6" s="617"/>
      <c r="I6" s="616"/>
      <c r="J6" s="617"/>
      <c r="K6" s="616">
        <v>0</v>
      </c>
      <c r="L6" s="617">
        <v>1</v>
      </c>
      <c r="M6" s="616"/>
      <c r="N6" s="617"/>
      <c r="O6" s="616">
        <v>0</v>
      </c>
      <c r="P6" s="617">
        <v>1</v>
      </c>
      <c r="Q6" s="616"/>
      <c r="R6" s="617"/>
      <c r="S6" s="616">
        <f t="shared" si="1"/>
        <v>0</v>
      </c>
      <c r="T6" s="617">
        <f t="shared" si="2"/>
        <v>3</v>
      </c>
      <c r="U6" s="834">
        <f t="shared" si="0"/>
        <v>3</v>
      </c>
      <c r="V6" s="567">
        <v>8</v>
      </c>
      <c r="W6" s="299">
        <f t="shared" si="3"/>
        <v>0.375</v>
      </c>
    </row>
    <row r="7" spans="1:23" ht="15">
      <c r="A7" s="616">
        <v>98</v>
      </c>
      <c r="B7" s="441" t="s">
        <v>64</v>
      </c>
      <c r="C7" s="616">
        <v>2</v>
      </c>
      <c r="D7" s="617">
        <v>1</v>
      </c>
      <c r="E7" s="626"/>
      <c r="F7" s="627"/>
      <c r="G7" s="616">
        <v>1</v>
      </c>
      <c r="H7" s="617">
        <v>0</v>
      </c>
      <c r="I7" s="616"/>
      <c r="J7" s="617"/>
      <c r="K7" s="616"/>
      <c r="L7" s="617"/>
      <c r="M7" s="616"/>
      <c r="N7" s="617"/>
      <c r="O7" s="616">
        <v>1</v>
      </c>
      <c r="P7" s="617">
        <v>1</v>
      </c>
      <c r="Q7" s="616">
        <v>4</v>
      </c>
      <c r="R7" s="617">
        <v>2</v>
      </c>
      <c r="S7" s="616">
        <f t="shared" si="1"/>
        <v>8</v>
      </c>
      <c r="T7" s="617">
        <f t="shared" si="2"/>
        <v>4</v>
      </c>
      <c r="U7" s="835">
        <f t="shared" si="0"/>
        <v>12</v>
      </c>
      <c r="V7" s="836">
        <v>7</v>
      </c>
      <c r="W7" s="299">
        <f t="shared" si="3"/>
        <v>1.7142857142857142</v>
      </c>
    </row>
    <row r="8" spans="1:23" ht="14.25">
      <c r="A8" s="616">
        <v>16</v>
      </c>
      <c r="B8" s="441" t="s">
        <v>59</v>
      </c>
      <c r="C8" s="616">
        <v>1</v>
      </c>
      <c r="D8" s="617">
        <v>0</v>
      </c>
      <c r="E8" s="616">
        <v>0</v>
      </c>
      <c r="F8" s="617">
        <v>2</v>
      </c>
      <c r="G8" s="616"/>
      <c r="H8" s="617"/>
      <c r="I8" s="616"/>
      <c r="J8" s="617"/>
      <c r="K8" s="626"/>
      <c r="L8" s="627"/>
      <c r="M8" s="616">
        <v>1</v>
      </c>
      <c r="N8" s="617">
        <v>0</v>
      </c>
      <c r="O8" s="624"/>
      <c r="P8" s="625"/>
      <c r="Q8" s="616">
        <v>0</v>
      </c>
      <c r="R8" s="617">
        <v>3</v>
      </c>
      <c r="S8" s="616">
        <f t="shared" si="1"/>
        <v>2</v>
      </c>
      <c r="T8" s="617">
        <f t="shared" si="2"/>
        <v>5</v>
      </c>
      <c r="U8" s="834">
        <f t="shared" si="0"/>
        <v>7</v>
      </c>
      <c r="V8" s="299">
        <v>6</v>
      </c>
      <c r="W8" s="299">
        <f t="shared" si="3"/>
        <v>1.1666666666666667</v>
      </c>
    </row>
    <row r="9" spans="1:23" ht="15">
      <c r="A9" s="616">
        <v>94</v>
      </c>
      <c r="B9" s="441" t="s">
        <v>63</v>
      </c>
      <c r="C9" s="616"/>
      <c r="D9" s="617"/>
      <c r="E9" s="616"/>
      <c r="F9" s="617"/>
      <c r="G9" s="616">
        <v>2</v>
      </c>
      <c r="H9" s="617">
        <v>0</v>
      </c>
      <c r="I9" s="616"/>
      <c r="J9" s="617"/>
      <c r="K9" s="616">
        <v>0</v>
      </c>
      <c r="L9" s="617">
        <v>1</v>
      </c>
      <c r="M9" s="616">
        <v>1</v>
      </c>
      <c r="N9" s="617">
        <v>1</v>
      </c>
      <c r="O9" s="616">
        <v>1</v>
      </c>
      <c r="P9" s="617">
        <v>2</v>
      </c>
      <c r="Q9" s="616">
        <v>2</v>
      </c>
      <c r="R9" s="617">
        <v>2</v>
      </c>
      <c r="S9" s="616">
        <f t="shared" si="1"/>
        <v>6</v>
      </c>
      <c r="T9" s="617">
        <f t="shared" si="2"/>
        <v>6</v>
      </c>
      <c r="U9" s="835">
        <f t="shared" si="0"/>
        <v>12</v>
      </c>
      <c r="V9" s="567">
        <v>8</v>
      </c>
      <c r="W9" s="299">
        <f t="shared" si="3"/>
        <v>1.5</v>
      </c>
    </row>
    <row r="10" spans="1:23" s="545" customFormat="1" ht="15">
      <c r="A10" s="645">
        <v>29</v>
      </c>
      <c r="B10" s="441" t="s">
        <v>61</v>
      </c>
      <c r="C10" s="616">
        <v>0</v>
      </c>
      <c r="D10" s="617">
        <v>1</v>
      </c>
      <c r="E10" s="616">
        <v>1</v>
      </c>
      <c r="F10" s="617">
        <v>0</v>
      </c>
      <c r="G10" s="616"/>
      <c r="H10" s="617"/>
      <c r="I10" s="616"/>
      <c r="J10" s="617"/>
      <c r="K10" s="616">
        <v>1</v>
      </c>
      <c r="L10" s="617">
        <v>0</v>
      </c>
      <c r="M10" s="616">
        <v>3</v>
      </c>
      <c r="N10" s="617">
        <v>1</v>
      </c>
      <c r="O10" s="616">
        <v>1</v>
      </c>
      <c r="P10" s="617">
        <v>1</v>
      </c>
      <c r="Q10" s="626"/>
      <c r="R10" s="627"/>
      <c r="S10" s="616">
        <f t="shared" si="1"/>
        <v>6</v>
      </c>
      <c r="T10" s="617">
        <f t="shared" si="2"/>
        <v>3</v>
      </c>
      <c r="U10" s="834">
        <f t="shared" si="0"/>
        <v>9</v>
      </c>
      <c r="V10" s="836">
        <v>7</v>
      </c>
      <c r="W10" s="299">
        <f t="shared" si="3"/>
        <v>1.2857142857142858</v>
      </c>
    </row>
    <row r="11" spans="1:23" ht="15.75">
      <c r="A11" s="616">
        <v>22</v>
      </c>
      <c r="B11" s="644" t="s">
        <v>60</v>
      </c>
      <c r="C11" s="715">
        <v>2</v>
      </c>
      <c r="D11" s="716">
        <v>1</v>
      </c>
      <c r="E11" s="715">
        <v>3</v>
      </c>
      <c r="F11" s="716">
        <v>1</v>
      </c>
      <c r="G11" s="715">
        <v>2</v>
      </c>
      <c r="H11" s="716">
        <v>1</v>
      </c>
      <c r="I11" s="715"/>
      <c r="J11" s="716"/>
      <c r="K11" s="715">
        <v>4</v>
      </c>
      <c r="L11" s="716">
        <v>1</v>
      </c>
      <c r="M11" s="715">
        <v>0</v>
      </c>
      <c r="N11" s="716">
        <v>2</v>
      </c>
      <c r="O11" s="715">
        <v>5</v>
      </c>
      <c r="P11" s="716">
        <v>2</v>
      </c>
      <c r="Q11" s="715">
        <v>5</v>
      </c>
      <c r="R11" s="716">
        <v>2</v>
      </c>
      <c r="S11" s="715">
        <f t="shared" si="1"/>
        <v>21</v>
      </c>
      <c r="T11" s="716">
        <f t="shared" si="2"/>
        <v>10</v>
      </c>
      <c r="U11" s="837">
        <f t="shared" si="0"/>
        <v>31</v>
      </c>
      <c r="V11" s="567">
        <v>8</v>
      </c>
      <c r="W11" s="299">
        <f t="shared" si="3"/>
        <v>3.875</v>
      </c>
    </row>
    <row r="12" spans="1:23" ht="15">
      <c r="A12" s="16">
        <v>13</v>
      </c>
      <c r="B12" s="441" t="s">
        <v>58</v>
      </c>
      <c r="C12" s="616"/>
      <c r="D12" s="617"/>
      <c r="E12" s="616"/>
      <c r="F12" s="617"/>
      <c r="G12" s="616">
        <v>0</v>
      </c>
      <c r="H12" s="617">
        <v>1</v>
      </c>
      <c r="I12" s="616"/>
      <c r="J12" s="617"/>
      <c r="K12" s="626"/>
      <c r="L12" s="627"/>
      <c r="M12" s="616">
        <v>1</v>
      </c>
      <c r="N12" s="617">
        <v>1</v>
      </c>
      <c r="O12" s="616"/>
      <c r="P12" s="617"/>
      <c r="Q12" s="616">
        <v>0</v>
      </c>
      <c r="R12" s="617">
        <v>1</v>
      </c>
      <c r="S12" s="616">
        <f t="shared" si="1"/>
        <v>1</v>
      </c>
      <c r="T12" s="617">
        <f t="shared" si="2"/>
        <v>3</v>
      </c>
      <c r="U12" s="834">
        <f t="shared" si="0"/>
        <v>4</v>
      </c>
      <c r="V12" s="836">
        <v>7</v>
      </c>
      <c r="W12" s="299">
        <f t="shared" si="3"/>
        <v>0.5714285714285714</v>
      </c>
    </row>
    <row r="13" spans="1:23" ht="14.25">
      <c r="A13" s="16">
        <v>9</v>
      </c>
      <c r="B13" s="441" t="s">
        <v>198</v>
      </c>
      <c r="C13" s="838"/>
      <c r="D13" s="839"/>
      <c r="E13" s="838"/>
      <c r="F13" s="839"/>
      <c r="G13" s="838"/>
      <c r="H13" s="839"/>
      <c r="I13" s="838"/>
      <c r="J13" s="839"/>
      <c r="K13" s="838"/>
      <c r="L13" s="839"/>
      <c r="M13" s="838"/>
      <c r="N13" s="839"/>
      <c r="O13" s="616">
        <v>2</v>
      </c>
      <c r="P13" s="617">
        <v>0</v>
      </c>
      <c r="Q13" s="626"/>
      <c r="R13" s="627"/>
      <c r="S13" s="616">
        <f>Q13+O13+M13+K13+I13+G13+E13+C13</f>
        <v>2</v>
      </c>
      <c r="T13" s="617">
        <f>R13+P13+N13+L13+J13+H13+F13+D13</f>
        <v>0</v>
      </c>
      <c r="U13" s="834">
        <f t="shared" si="0"/>
        <v>2</v>
      </c>
      <c r="V13" s="299">
        <v>2</v>
      </c>
      <c r="W13" s="299">
        <f t="shared" si="3"/>
        <v>1</v>
      </c>
    </row>
    <row r="14" spans="1:23" ht="14.25">
      <c r="A14" s="16">
        <v>2</v>
      </c>
      <c r="B14" s="441" t="s">
        <v>199</v>
      </c>
      <c r="C14" s="838"/>
      <c r="D14" s="839"/>
      <c r="E14" s="838"/>
      <c r="F14" s="839"/>
      <c r="G14" s="838"/>
      <c r="H14" s="839"/>
      <c r="I14" s="838"/>
      <c r="J14" s="839"/>
      <c r="K14" s="838"/>
      <c r="L14" s="839"/>
      <c r="M14" s="838"/>
      <c r="N14" s="839"/>
      <c r="O14" s="616"/>
      <c r="P14" s="617"/>
      <c r="Q14" s="616"/>
      <c r="R14" s="617"/>
      <c r="S14" s="616">
        <f>Q14+O14+M14+K14+I14+G14+E14+C14</f>
        <v>0</v>
      </c>
      <c r="T14" s="617">
        <f>R14+P14+N14+L14+J14+H14+F14+D14</f>
        <v>0</v>
      </c>
      <c r="U14" s="834">
        <f>SUM(C14:L14,M14:R14)</f>
        <v>0</v>
      </c>
      <c r="V14" s="299">
        <v>2</v>
      </c>
      <c r="W14" s="299">
        <f t="shared" si="3"/>
        <v>0</v>
      </c>
    </row>
    <row r="15" spans="3:21" ht="15" thickBot="1">
      <c r="C15" s="840">
        <f>SUM(C3:C12)</f>
        <v>5</v>
      </c>
      <c r="D15" s="841">
        <f>SUM(D3:D12)</f>
        <v>3</v>
      </c>
      <c r="E15" s="840">
        <f>SUM(E3:E12)</f>
        <v>4</v>
      </c>
      <c r="F15" s="841">
        <f>SUM(F3:F12)</f>
        <v>4</v>
      </c>
      <c r="G15" s="840">
        <f aca="true" t="shared" si="4" ref="G15:R15">SUM(G3:G12)</f>
        <v>5</v>
      </c>
      <c r="H15" s="841">
        <f t="shared" si="4"/>
        <v>2</v>
      </c>
      <c r="I15" s="840">
        <f t="shared" si="4"/>
        <v>0</v>
      </c>
      <c r="J15" s="841">
        <f t="shared" si="4"/>
        <v>0</v>
      </c>
      <c r="K15" s="840">
        <f t="shared" si="4"/>
        <v>5</v>
      </c>
      <c r="L15" s="841">
        <f t="shared" si="4"/>
        <v>3</v>
      </c>
      <c r="M15" s="840">
        <f t="shared" si="4"/>
        <v>6</v>
      </c>
      <c r="N15" s="841">
        <f t="shared" si="4"/>
        <v>5</v>
      </c>
      <c r="O15" s="840">
        <f>SUM(O3:O14)</f>
        <v>11</v>
      </c>
      <c r="P15" s="840">
        <f>SUM(P3:P14)</f>
        <v>8</v>
      </c>
      <c r="Q15" s="840">
        <f t="shared" si="4"/>
        <v>12</v>
      </c>
      <c r="R15" s="841">
        <f t="shared" si="4"/>
        <v>11</v>
      </c>
      <c r="S15" s="842">
        <f>SUM(S3:S12)</f>
        <v>46</v>
      </c>
      <c r="T15" s="843">
        <f>SUM(T3:T12)</f>
        <v>36</v>
      </c>
      <c r="U15" s="844">
        <f>SUM(U3:U12)</f>
        <v>82</v>
      </c>
    </row>
  </sheetData>
  <mergeCells count="7">
    <mergeCell ref="K1:L1"/>
    <mergeCell ref="M1:N1"/>
    <mergeCell ref="O1:P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  <ignoredErrors>
    <ignoredError sqref="C15:F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B23"/>
  <sheetViews>
    <sheetView zoomScale="85" zoomScaleNormal="85" workbookViewId="0" topLeftCell="C1">
      <selection activeCell="BG16" sqref="BG16"/>
    </sheetView>
  </sheetViews>
  <sheetFormatPr defaultColWidth="9.00390625" defaultRowHeight="14.25"/>
  <cols>
    <col min="1" max="1" width="4.00390625" style="623" bestFit="1" customWidth="1"/>
    <col min="2" max="2" width="16.125" style="623" bestFit="1" customWidth="1"/>
    <col min="3" max="3" width="3.75390625" style="623" customWidth="1"/>
    <col min="4" max="4" width="4.25390625" style="623" customWidth="1"/>
    <col min="5" max="5" width="4.625" style="811" customWidth="1"/>
    <col min="6" max="6" width="4.875" style="623" customWidth="1"/>
    <col min="7" max="7" width="4.125" style="623" customWidth="1"/>
    <col min="8" max="8" width="5.50390625" style="623" customWidth="1"/>
    <col min="9" max="9" width="3.625" style="623" customWidth="1"/>
    <col min="10" max="10" width="4.25390625" style="623" customWidth="1"/>
    <col min="11" max="11" width="4.50390625" style="623" customWidth="1"/>
    <col min="12" max="12" width="5.00390625" style="623" customWidth="1"/>
    <col min="13" max="13" width="4.75390625" style="623" customWidth="1"/>
    <col min="14" max="14" width="5.125" style="623" customWidth="1"/>
    <col min="15" max="15" width="4.125" style="623" customWidth="1"/>
    <col min="16" max="20" width="4.875" style="623" customWidth="1"/>
    <col min="21" max="21" width="5.50390625" style="623" customWidth="1"/>
    <col min="22" max="22" width="6.00390625" style="623" customWidth="1"/>
    <col min="23" max="23" width="5.125" style="623" customWidth="1"/>
    <col min="24" max="24" width="6.00390625" style="623" customWidth="1"/>
    <col min="25" max="25" width="9.00390625" style="623" customWidth="1"/>
    <col min="26" max="26" width="10.125" style="623" customWidth="1"/>
    <col min="27" max="27" width="11.625" style="623" customWidth="1"/>
    <col min="28" max="46" width="9.00390625" style="623" customWidth="1"/>
    <col min="47" max="56" width="0" style="623" hidden="1" customWidth="1"/>
    <col min="57" max="16384" width="9.00390625" style="623" customWidth="1"/>
  </cols>
  <sheetData>
    <row r="1" spans="1:28" ht="15">
      <c r="A1" s="474" t="s">
        <v>0</v>
      </c>
      <c r="B1" s="457" t="s">
        <v>69</v>
      </c>
      <c r="C1" s="1091" t="s">
        <v>10</v>
      </c>
      <c r="D1" s="1092"/>
      <c r="E1" s="1091" t="s">
        <v>39</v>
      </c>
      <c r="F1" s="1092"/>
      <c r="G1" s="1091" t="s">
        <v>13</v>
      </c>
      <c r="H1" s="1092"/>
      <c r="I1" s="1091" t="s">
        <v>12</v>
      </c>
      <c r="J1" s="1092"/>
      <c r="K1" s="1026" t="s">
        <v>35</v>
      </c>
      <c r="L1" s="1027"/>
      <c r="M1" s="1088" t="s">
        <v>10</v>
      </c>
      <c r="N1" s="1089"/>
      <c r="O1" s="1088" t="s">
        <v>39</v>
      </c>
      <c r="P1" s="1089"/>
      <c r="Q1" s="1088" t="s">
        <v>13</v>
      </c>
      <c r="R1" s="1089"/>
      <c r="S1" s="1090" t="s">
        <v>12</v>
      </c>
      <c r="T1" s="1089"/>
      <c r="U1" s="1088" t="s">
        <v>35</v>
      </c>
      <c r="V1" s="1089"/>
      <c r="W1" s="747" t="s">
        <v>55</v>
      </c>
      <c r="X1" s="747" t="s">
        <v>56</v>
      </c>
      <c r="Z1" s="748"/>
      <c r="AB1" s="749" t="s">
        <v>130</v>
      </c>
    </row>
    <row r="2" spans="1:27" ht="15" thickBot="1">
      <c r="A2" s="474"/>
      <c r="B2" s="457" t="s">
        <v>51</v>
      </c>
      <c r="C2" s="616">
        <v>23</v>
      </c>
      <c r="D2" s="750">
        <v>2</v>
      </c>
      <c r="E2" s="616">
        <v>16</v>
      </c>
      <c r="F2" s="750">
        <v>4</v>
      </c>
      <c r="G2" s="616">
        <v>5</v>
      </c>
      <c r="H2" s="750">
        <v>0</v>
      </c>
      <c r="I2" s="616">
        <v>21</v>
      </c>
      <c r="J2" s="750">
        <v>5</v>
      </c>
      <c r="K2" s="616">
        <v>0</v>
      </c>
      <c r="L2" s="750">
        <v>5</v>
      </c>
      <c r="M2" s="616">
        <v>25</v>
      </c>
      <c r="N2" s="750">
        <v>4</v>
      </c>
      <c r="O2" s="616">
        <v>17</v>
      </c>
      <c r="P2" s="750">
        <v>0</v>
      </c>
      <c r="Q2" s="751">
        <v>26</v>
      </c>
      <c r="R2" s="752">
        <v>3</v>
      </c>
      <c r="S2" s="753">
        <v>17</v>
      </c>
      <c r="T2" s="753">
        <v>6</v>
      </c>
      <c r="U2" s="616">
        <v>5</v>
      </c>
      <c r="V2" s="750">
        <v>0</v>
      </c>
      <c r="W2" s="623">
        <f>SUM(U2,O2,M2,K2,I2,G2,E2,C2,S2,Q2)</f>
        <v>155</v>
      </c>
      <c r="X2" s="623">
        <f>SUM(V2,P2,N2,L2,J2,H2,F2,D2)</f>
        <v>20</v>
      </c>
      <c r="Y2" s="754" t="s">
        <v>15</v>
      </c>
      <c r="Z2" s="755" t="s">
        <v>49</v>
      </c>
      <c r="AA2" s="671" t="s">
        <v>231</v>
      </c>
    </row>
    <row r="3" spans="1:27" ht="15">
      <c r="A3" s="594">
        <v>2</v>
      </c>
      <c r="B3" s="756" t="s">
        <v>23</v>
      </c>
      <c r="C3" s="594">
        <v>3</v>
      </c>
      <c r="D3" s="595">
        <v>2</v>
      </c>
      <c r="E3" s="594">
        <v>0</v>
      </c>
      <c r="F3" s="595">
        <v>1</v>
      </c>
      <c r="G3" s="600"/>
      <c r="H3" s="601"/>
      <c r="I3" s="594">
        <v>1</v>
      </c>
      <c r="J3" s="595">
        <v>2</v>
      </c>
      <c r="K3" s="594"/>
      <c r="L3" s="595"/>
      <c r="M3" s="594">
        <v>3</v>
      </c>
      <c r="N3" s="595">
        <v>2</v>
      </c>
      <c r="O3" s="594">
        <v>0</v>
      </c>
      <c r="P3" s="595">
        <v>2</v>
      </c>
      <c r="Q3" s="757">
        <v>2</v>
      </c>
      <c r="R3" s="758">
        <v>0</v>
      </c>
      <c r="S3" s="759">
        <v>0</v>
      </c>
      <c r="T3" s="759">
        <v>1</v>
      </c>
      <c r="U3" s="600"/>
      <c r="V3" s="760"/>
      <c r="W3" s="590">
        <f>U3+S3+Q3+O3+M3+K3+I3+G3+E3+C3</f>
        <v>9</v>
      </c>
      <c r="X3" s="761">
        <f>V3+T3+R3+P3+N3+L3+J3+H3+F3+D3</f>
        <v>10</v>
      </c>
      <c r="Y3" s="762">
        <f aca="true" t="shared" si="0" ref="Y3:Y17">SUM(C3:V3)</f>
        <v>19</v>
      </c>
      <c r="Z3" s="763">
        <v>10</v>
      </c>
      <c r="AA3" s="565">
        <f>Y3/Z3</f>
        <v>1.9</v>
      </c>
    </row>
    <row r="4" spans="1:27" ht="15">
      <c r="A4" s="616">
        <v>21</v>
      </c>
      <c r="B4" s="441" t="s">
        <v>24</v>
      </c>
      <c r="C4" s="12">
        <v>2</v>
      </c>
      <c r="D4" s="617">
        <v>3</v>
      </c>
      <c r="E4" s="616">
        <v>1</v>
      </c>
      <c r="F4" s="617">
        <v>1</v>
      </c>
      <c r="G4" s="620"/>
      <c r="H4" s="621"/>
      <c r="I4" s="616">
        <v>0</v>
      </c>
      <c r="J4" s="617">
        <v>3</v>
      </c>
      <c r="K4" s="616"/>
      <c r="L4" s="617"/>
      <c r="M4" s="616">
        <v>2</v>
      </c>
      <c r="N4" s="617">
        <v>1</v>
      </c>
      <c r="O4" s="616">
        <v>4</v>
      </c>
      <c r="P4" s="617">
        <v>0</v>
      </c>
      <c r="Q4" s="692">
        <v>7</v>
      </c>
      <c r="R4" s="693">
        <v>0</v>
      </c>
      <c r="S4" s="764">
        <v>6</v>
      </c>
      <c r="T4" s="764">
        <v>1</v>
      </c>
      <c r="U4" s="620"/>
      <c r="V4" s="765"/>
      <c r="W4" s="766">
        <f aca="true" t="shared" si="1" ref="W4:W19">U4+S4+Q4+O4+M4+K4+I4+G4+E4+C4</f>
        <v>22</v>
      </c>
      <c r="X4" s="767">
        <f aca="true" t="shared" si="2" ref="X4:X19">V4+T4+R4+P4+N4+L4+J4+H4+F4+D4</f>
        <v>9</v>
      </c>
      <c r="Y4" s="768">
        <f t="shared" si="0"/>
        <v>31</v>
      </c>
      <c r="Z4" s="567">
        <v>10</v>
      </c>
      <c r="AA4" s="565">
        <f aca="true" t="shared" si="3" ref="AA4:AA19">Y4/Z4</f>
        <v>3.1</v>
      </c>
    </row>
    <row r="5" spans="1:27" ht="14.25">
      <c r="A5" s="616">
        <v>45</v>
      </c>
      <c r="B5" s="441" t="s">
        <v>87</v>
      </c>
      <c r="C5" s="616"/>
      <c r="D5" s="617"/>
      <c r="E5" s="616"/>
      <c r="F5" s="617"/>
      <c r="G5" s="620"/>
      <c r="H5" s="621"/>
      <c r="I5" s="616"/>
      <c r="J5" s="617"/>
      <c r="K5" s="616"/>
      <c r="L5" s="617"/>
      <c r="M5" s="616"/>
      <c r="N5" s="617"/>
      <c r="O5" s="616"/>
      <c r="P5" s="617"/>
      <c r="Q5" s="694"/>
      <c r="R5" s="695"/>
      <c r="S5" s="769"/>
      <c r="T5" s="769"/>
      <c r="U5" s="620"/>
      <c r="V5" s="765"/>
      <c r="W5" s="766">
        <f t="shared" si="1"/>
        <v>0</v>
      </c>
      <c r="X5" s="767">
        <f t="shared" si="2"/>
        <v>0</v>
      </c>
      <c r="Y5" s="770">
        <f>SUM(C5:V5)</f>
        <v>0</v>
      </c>
      <c r="Z5" s="452">
        <v>8</v>
      </c>
      <c r="AA5" s="565">
        <f t="shared" si="3"/>
        <v>0</v>
      </c>
    </row>
    <row r="6" spans="1:27" ht="14.25">
      <c r="A6" s="616">
        <v>12</v>
      </c>
      <c r="B6" s="441" t="s">
        <v>3</v>
      </c>
      <c r="C6" s="616"/>
      <c r="D6" s="617"/>
      <c r="E6" s="626"/>
      <c r="F6" s="627"/>
      <c r="G6" s="620"/>
      <c r="H6" s="621"/>
      <c r="I6" s="616">
        <v>3</v>
      </c>
      <c r="J6" s="617">
        <v>0</v>
      </c>
      <c r="K6" s="616"/>
      <c r="L6" s="617"/>
      <c r="M6" s="616">
        <v>1</v>
      </c>
      <c r="N6" s="617">
        <v>0</v>
      </c>
      <c r="O6" s="626"/>
      <c r="P6" s="627"/>
      <c r="Q6" s="694"/>
      <c r="R6" s="695"/>
      <c r="S6" s="764"/>
      <c r="T6" s="764"/>
      <c r="U6" s="620"/>
      <c r="V6" s="765"/>
      <c r="W6" s="766">
        <f t="shared" si="1"/>
        <v>4</v>
      </c>
      <c r="X6" s="767">
        <f t="shared" si="2"/>
        <v>0</v>
      </c>
      <c r="Y6" s="770">
        <f t="shared" si="0"/>
        <v>4</v>
      </c>
      <c r="Z6" s="452">
        <v>6</v>
      </c>
      <c r="AA6" s="565">
        <f t="shared" si="3"/>
        <v>0.6666666666666666</v>
      </c>
    </row>
    <row r="7" spans="1:27" ht="14.25">
      <c r="A7" s="616">
        <v>92</v>
      </c>
      <c r="B7" s="441" t="s">
        <v>25</v>
      </c>
      <c r="C7" s="626"/>
      <c r="D7" s="627"/>
      <c r="E7" s="616">
        <v>1</v>
      </c>
      <c r="F7" s="617">
        <v>0</v>
      </c>
      <c r="G7" s="620"/>
      <c r="H7" s="621"/>
      <c r="I7" s="626"/>
      <c r="J7" s="627"/>
      <c r="K7" s="616"/>
      <c r="L7" s="617"/>
      <c r="M7" s="616">
        <v>2</v>
      </c>
      <c r="N7" s="617">
        <v>0</v>
      </c>
      <c r="O7" s="616">
        <v>1</v>
      </c>
      <c r="P7" s="617">
        <v>2</v>
      </c>
      <c r="Q7" s="694"/>
      <c r="R7" s="695"/>
      <c r="S7" s="769"/>
      <c r="T7" s="769"/>
      <c r="U7" s="620"/>
      <c r="V7" s="765"/>
      <c r="W7" s="766">
        <f t="shared" si="1"/>
        <v>4</v>
      </c>
      <c r="X7" s="767">
        <f t="shared" si="2"/>
        <v>2</v>
      </c>
      <c r="Y7" s="770">
        <f t="shared" si="0"/>
        <v>6</v>
      </c>
      <c r="Z7" s="452">
        <v>5</v>
      </c>
      <c r="AA7" s="565">
        <f t="shared" si="3"/>
        <v>1.2</v>
      </c>
    </row>
    <row r="8" spans="1:27" ht="15">
      <c r="A8" s="700">
        <v>31</v>
      </c>
      <c r="B8" s="771" t="s">
        <v>26</v>
      </c>
      <c r="C8" s="616">
        <v>5</v>
      </c>
      <c r="D8" s="617">
        <v>1</v>
      </c>
      <c r="E8" s="616">
        <v>2</v>
      </c>
      <c r="F8" s="617">
        <v>1</v>
      </c>
      <c r="G8" s="620"/>
      <c r="H8" s="621"/>
      <c r="I8" s="616">
        <v>3</v>
      </c>
      <c r="J8" s="617">
        <v>0</v>
      </c>
      <c r="K8" s="616"/>
      <c r="L8" s="617"/>
      <c r="M8" s="616">
        <v>1</v>
      </c>
      <c r="N8" s="617">
        <v>2</v>
      </c>
      <c r="O8" s="616">
        <v>1</v>
      </c>
      <c r="P8" s="617">
        <v>0</v>
      </c>
      <c r="Q8" s="692">
        <v>3</v>
      </c>
      <c r="R8" s="693">
        <v>2</v>
      </c>
      <c r="S8" s="764">
        <v>0</v>
      </c>
      <c r="T8" s="764">
        <v>1</v>
      </c>
      <c r="U8" s="620"/>
      <c r="V8" s="765"/>
      <c r="W8" s="766">
        <f t="shared" si="1"/>
        <v>15</v>
      </c>
      <c r="X8" s="767">
        <f t="shared" si="2"/>
        <v>7</v>
      </c>
      <c r="Y8" s="768">
        <f t="shared" si="0"/>
        <v>22</v>
      </c>
      <c r="Z8" s="567">
        <v>10</v>
      </c>
      <c r="AA8" s="565">
        <f t="shared" si="3"/>
        <v>2.2</v>
      </c>
    </row>
    <row r="9" spans="1:27" ht="14.25">
      <c r="A9" s="700">
        <v>96</v>
      </c>
      <c r="B9" s="771" t="s">
        <v>42</v>
      </c>
      <c r="C9" s="626"/>
      <c r="D9" s="627"/>
      <c r="E9" s="626"/>
      <c r="F9" s="627"/>
      <c r="G9" s="620"/>
      <c r="H9" s="621"/>
      <c r="I9" s="616"/>
      <c r="J9" s="617"/>
      <c r="K9" s="616"/>
      <c r="L9" s="617"/>
      <c r="M9" s="624"/>
      <c r="N9" s="625"/>
      <c r="O9" s="616">
        <v>1</v>
      </c>
      <c r="P9" s="617">
        <v>0</v>
      </c>
      <c r="Q9" s="694"/>
      <c r="R9" s="695"/>
      <c r="S9" s="769"/>
      <c r="T9" s="769"/>
      <c r="U9" s="620"/>
      <c r="V9" s="765"/>
      <c r="W9" s="766">
        <f t="shared" si="1"/>
        <v>1</v>
      </c>
      <c r="X9" s="767">
        <f t="shared" si="2"/>
        <v>0</v>
      </c>
      <c r="Y9" s="770">
        <f>SUM(C9:V9)</f>
        <v>1</v>
      </c>
      <c r="Z9" s="452">
        <v>5</v>
      </c>
      <c r="AA9" s="565">
        <f t="shared" si="3"/>
        <v>0.2</v>
      </c>
    </row>
    <row r="10" spans="1:27" ht="15">
      <c r="A10" s="700">
        <v>44</v>
      </c>
      <c r="B10" s="772" t="s">
        <v>5</v>
      </c>
      <c r="C10" s="616"/>
      <c r="D10" s="617"/>
      <c r="E10" s="616"/>
      <c r="F10" s="617"/>
      <c r="G10" s="620"/>
      <c r="H10" s="621"/>
      <c r="I10" s="626"/>
      <c r="J10" s="627"/>
      <c r="K10" s="616"/>
      <c r="L10" s="617"/>
      <c r="M10" s="616"/>
      <c r="N10" s="617"/>
      <c r="O10" s="616"/>
      <c r="P10" s="617"/>
      <c r="Q10" s="692">
        <v>0</v>
      </c>
      <c r="R10" s="693">
        <v>1</v>
      </c>
      <c r="S10" s="764"/>
      <c r="T10" s="764"/>
      <c r="U10" s="620"/>
      <c r="V10" s="765"/>
      <c r="W10" s="766">
        <f t="shared" si="1"/>
        <v>0</v>
      </c>
      <c r="X10" s="767">
        <f t="shared" si="2"/>
        <v>1</v>
      </c>
      <c r="Y10" s="770">
        <f t="shared" si="0"/>
        <v>1</v>
      </c>
      <c r="Z10" s="773">
        <v>9</v>
      </c>
      <c r="AA10" s="565">
        <f t="shared" si="3"/>
        <v>0.1111111111111111</v>
      </c>
    </row>
    <row r="11" spans="1:27" ht="15">
      <c r="A11" s="700">
        <v>17</v>
      </c>
      <c r="B11" s="771" t="s">
        <v>89</v>
      </c>
      <c r="C11" s="626"/>
      <c r="D11" s="627"/>
      <c r="E11" s="616">
        <v>1</v>
      </c>
      <c r="F11" s="617">
        <v>1</v>
      </c>
      <c r="G11" s="620"/>
      <c r="H11" s="621"/>
      <c r="I11" s="616"/>
      <c r="J11" s="617"/>
      <c r="K11" s="616"/>
      <c r="L11" s="617"/>
      <c r="M11" s="616"/>
      <c r="N11" s="617"/>
      <c r="O11" s="616">
        <v>1</v>
      </c>
      <c r="P11" s="617">
        <v>1</v>
      </c>
      <c r="Q11" s="692">
        <v>1</v>
      </c>
      <c r="R11" s="693">
        <v>0</v>
      </c>
      <c r="S11" s="764"/>
      <c r="T11" s="764"/>
      <c r="U11" s="620"/>
      <c r="V11" s="765"/>
      <c r="W11" s="766">
        <f t="shared" si="1"/>
        <v>3</v>
      </c>
      <c r="X11" s="767">
        <f t="shared" si="2"/>
        <v>2</v>
      </c>
      <c r="Y11" s="770">
        <f>SUM(C11:V11)</f>
        <v>5</v>
      </c>
      <c r="Z11" s="773">
        <v>9</v>
      </c>
      <c r="AA11" s="565">
        <f t="shared" si="3"/>
        <v>0.5555555555555556</v>
      </c>
    </row>
    <row r="12" spans="1:27" ht="14.25">
      <c r="A12" s="700">
        <v>11</v>
      </c>
      <c r="B12" s="771" t="s">
        <v>28</v>
      </c>
      <c r="C12" s="615">
        <v>1</v>
      </c>
      <c r="D12" s="630">
        <v>0</v>
      </c>
      <c r="E12" s="626"/>
      <c r="F12" s="636"/>
      <c r="G12" s="633"/>
      <c r="H12" s="634"/>
      <c r="I12" s="615">
        <v>0</v>
      </c>
      <c r="J12" s="630">
        <v>1</v>
      </c>
      <c r="K12" s="775"/>
      <c r="L12" s="776"/>
      <c r="M12" s="775"/>
      <c r="N12" s="776"/>
      <c r="O12" s="775"/>
      <c r="P12" s="776"/>
      <c r="Q12" s="777"/>
      <c r="R12" s="778"/>
      <c r="S12" s="686"/>
      <c r="T12" s="686"/>
      <c r="U12" s="633"/>
      <c r="V12" s="779"/>
      <c r="W12" s="766">
        <f t="shared" si="1"/>
        <v>1</v>
      </c>
      <c r="X12" s="767">
        <f t="shared" si="2"/>
        <v>1</v>
      </c>
      <c r="Y12" s="770">
        <f t="shared" si="0"/>
        <v>2</v>
      </c>
      <c r="Z12" s="452">
        <v>3</v>
      </c>
      <c r="AA12" s="565">
        <f t="shared" si="3"/>
        <v>0.6666666666666666</v>
      </c>
    </row>
    <row r="13" spans="1:27" ht="15.75">
      <c r="A13" s="616">
        <v>5</v>
      </c>
      <c r="B13" s="441" t="s">
        <v>6</v>
      </c>
      <c r="C13" s="616">
        <v>6</v>
      </c>
      <c r="D13" s="617">
        <v>5</v>
      </c>
      <c r="E13" s="616">
        <v>3</v>
      </c>
      <c r="F13" s="617">
        <v>2</v>
      </c>
      <c r="G13" s="620"/>
      <c r="H13" s="621"/>
      <c r="I13" s="616">
        <v>3</v>
      </c>
      <c r="J13" s="617">
        <v>2</v>
      </c>
      <c r="K13" s="616"/>
      <c r="L13" s="617"/>
      <c r="M13" s="616">
        <v>6</v>
      </c>
      <c r="N13" s="617">
        <v>5</v>
      </c>
      <c r="O13" s="616">
        <v>3</v>
      </c>
      <c r="P13" s="617">
        <v>3</v>
      </c>
      <c r="Q13" s="692">
        <v>8</v>
      </c>
      <c r="R13" s="693">
        <v>6</v>
      </c>
      <c r="S13" s="764">
        <v>5</v>
      </c>
      <c r="T13" s="764">
        <v>1</v>
      </c>
      <c r="U13" s="620"/>
      <c r="V13" s="765"/>
      <c r="W13" s="766">
        <f t="shared" si="1"/>
        <v>34</v>
      </c>
      <c r="X13" s="767">
        <f t="shared" si="2"/>
        <v>24</v>
      </c>
      <c r="Y13" s="780">
        <f t="shared" si="0"/>
        <v>58</v>
      </c>
      <c r="Z13" s="567">
        <v>10</v>
      </c>
      <c r="AA13" s="565">
        <f t="shared" si="3"/>
        <v>5.8</v>
      </c>
    </row>
    <row r="14" spans="1:27" ht="14.25">
      <c r="A14" s="781">
        <v>45</v>
      </c>
      <c r="B14" s="782" t="s">
        <v>72</v>
      </c>
      <c r="C14" s="626"/>
      <c r="D14" s="627"/>
      <c r="E14" s="616">
        <v>1</v>
      </c>
      <c r="F14" s="617">
        <v>1</v>
      </c>
      <c r="G14" s="620"/>
      <c r="H14" s="621"/>
      <c r="I14" s="616"/>
      <c r="J14" s="617"/>
      <c r="K14" s="616"/>
      <c r="L14" s="617"/>
      <c r="M14" s="616">
        <v>2</v>
      </c>
      <c r="N14" s="617">
        <v>1</v>
      </c>
      <c r="O14" s="626"/>
      <c r="P14" s="627"/>
      <c r="Q14" s="694"/>
      <c r="R14" s="695"/>
      <c r="S14" s="769"/>
      <c r="T14" s="769"/>
      <c r="U14" s="620"/>
      <c r="V14" s="765"/>
      <c r="W14" s="766">
        <f t="shared" si="1"/>
        <v>3</v>
      </c>
      <c r="X14" s="767">
        <f t="shared" si="2"/>
        <v>2</v>
      </c>
      <c r="Y14" s="770">
        <f>SUM(C14:V14)</f>
        <v>5</v>
      </c>
      <c r="Z14" s="452">
        <v>5</v>
      </c>
      <c r="AA14" s="565">
        <f t="shared" si="3"/>
        <v>1</v>
      </c>
    </row>
    <row r="15" spans="1:27" ht="18">
      <c r="A15" s="783">
        <v>20</v>
      </c>
      <c r="B15" s="784" t="s">
        <v>29</v>
      </c>
      <c r="C15" s="715">
        <v>4</v>
      </c>
      <c r="D15" s="716">
        <v>5</v>
      </c>
      <c r="E15" s="715">
        <v>5</v>
      </c>
      <c r="F15" s="716">
        <v>3</v>
      </c>
      <c r="G15" s="785"/>
      <c r="H15" s="786"/>
      <c r="I15" s="715">
        <v>8</v>
      </c>
      <c r="J15" s="716">
        <v>4</v>
      </c>
      <c r="K15" s="715"/>
      <c r="L15" s="716"/>
      <c r="M15" s="715">
        <v>7</v>
      </c>
      <c r="N15" s="716">
        <v>4</v>
      </c>
      <c r="O15" s="715">
        <v>5</v>
      </c>
      <c r="P15" s="716">
        <v>5</v>
      </c>
      <c r="Q15" s="717">
        <v>2</v>
      </c>
      <c r="R15" s="718">
        <v>1</v>
      </c>
      <c r="S15" s="787">
        <v>3</v>
      </c>
      <c r="T15" s="787">
        <v>3</v>
      </c>
      <c r="U15" s="785"/>
      <c r="V15" s="788"/>
      <c r="W15" s="789">
        <f t="shared" si="1"/>
        <v>34</v>
      </c>
      <c r="X15" s="790">
        <f t="shared" si="2"/>
        <v>25</v>
      </c>
      <c r="Y15" s="791">
        <f t="shared" si="0"/>
        <v>59</v>
      </c>
      <c r="Z15" s="567">
        <v>10</v>
      </c>
      <c r="AA15" s="565">
        <f t="shared" si="3"/>
        <v>5.9</v>
      </c>
    </row>
    <row r="16" spans="1:27" ht="14.25">
      <c r="A16" s="616">
        <v>72</v>
      </c>
      <c r="B16" s="792" t="s">
        <v>86</v>
      </c>
      <c r="C16" s="616"/>
      <c r="D16" s="617"/>
      <c r="E16" s="616"/>
      <c r="F16" s="617"/>
      <c r="G16" s="620"/>
      <c r="H16" s="621"/>
      <c r="I16" s="616"/>
      <c r="J16" s="617"/>
      <c r="K16" s="616"/>
      <c r="L16" s="617"/>
      <c r="M16" s="616"/>
      <c r="N16" s="617"/>
      <c r="O16" s="626"/>
      <c r="P16" s="627"/>
      <c r="Q16" s="692"/>
      <c r="R16" s="693"/>
      <c r="S16" s="769"/>
      <c r="T16" s="769"/>
      <c r="U16" s="620"/>
      <c r="V16" s="765"/>
      <c r="W16" s="766">
        <f t="shared" si="1"/>
        <v>0</v>
      </c>
      <c r="X16" s="767">
        <f t="shared" si="2"/>
        <v>0</v>
      </c>
      <c r="Y16" s="770">
        <f t="shared" si="0"/>
        <v>0</v>
      </c>
      <c r="Z16" s="452">
        <v>7</v>
      </c>
      <c r="AA16" s="565">
        <f t="shared" si="3"/>
        <v>0</v>
      </c>
    </row>
    <row r="17" spans="1:27" ht="14.25">
      <c r="A17" s="616">
        <v>16</v>
      </c>
      <c r="B17" s="441" t="s">
        <v>46</v>
      </c>
      <c r="C17" s="616">
        <v>1</v>
      </c>
      <c r="D17" s="617">
        <v>3</v>
      </c>
      <c r="E17" s="616"/>
      <c r="F17" s="617"/>
      <c r="G17" s="620"/>
      <c r="H17" s="621"/>
      <c r="I17" s="626"/>
      <c r="J17" s="627"/>
      <c r="K17" s="616"/>
      <c r="L17" s="617"/>
      <c r="M17" s="626"/>
      <c r="N17" s="627"/>
      <c r="O17" s="626"/>
      <c r="P17" s="627"/>
      <c r="Q17" s="692"/>
      <c r="R17" s="693"/>
      <c r="S17" s="764">
        <v>1</v>
      </c>
      <c r="T17" s="764">
        <v>1</v>
      </c>
      <c r="U17" s="620"/>
      <c r="V17" s="765"/>
      <c r="W17" s="766">
        <f t="shared" si="1"/>
        <v>2</v>
      </c>
      <c r="X17" s="767">
        <f t="shared" si="2"/>
        <v>4</v>
      </c>
      <c r="Y17" s="770">
        <f t="shared" si="0"/>
        <v>6</v>
      </c>
      <c r="Z17" s="452">
        <v>6</v>
      </c>
      <c r="AA17" s="565">
        <f t="shared" si="3"/>
        <v>1</v>
      </c>
    </row>
    <row r="18" spans="1:27" ht="14.25">
      <c r="A18" s="700">
        <v>15</v>
      </c>
      <c r="B18" s="771" t="s">
        <v>202</v>
      </c>
      <c r="C18" s="734"/>
      <c r="D18" s="735"/>
      <c r="E18" s="734"/>
      <c r="F18" s="735"/>
      <c r="G18" s="734"/>
      <c r="H18" s="735"/>
      <c r="I18" s="734"/>
      <c r="J18" s="735"/>
      <c r="K18" s="734"/>
      <c r="L18" s="735"/>
      <c r="M18" s="734"/>
      <c r="N18" s="735"/>
      <c r="O18" s="734"/>
      <c r="P18" s="735"/>
      <c r="Q18" s="729"/>
      <c r="R18" s="730"/>
      <c r="S18" s="217"/>
      <c r="T18" s="217"/>
      <c r="U18" s="793"/>
      <c r="V18" s="794"/>
      <c r="W18" s="766">
        <f t="shared" si="1"/>
        <v>0</v>
      </c>
      <c r="X18" s="767">
        <f t="shared" si="2"/>
        <v>0</v>
      </c>
      <c r="Y18" s="770">
        <f>SUM(C18:V18)</f>
        <v>0</v>
      </c>
      <c r="Z18" s="452">
        <v>1</v>
      </c>
      <c r="AA18" s="565">
        <f t="shared" si="3"/>
        <v>0</v>
      </c>
    </row>
    <row r="19" spans="1:27" ht="15.75" thickBot="1">
      <c r="A19" s="795">
        <v>18</v>
      </c>
      <c r="B19" s="796" t="s">
        <v>32</v>
      </c>
      <c r="C19" s="741">
        <v>1</v>
      </c>
      <c r="D19" s="743">
        <v>2</v>
      </c>
      <c r="E19" s="795">
        <v>2</v>
      </c>
      <c r="F19" s="743">
        <v>0</v>
      </c>
      <c r="G19" s="797"/>
      <c r="H19" s="798"/>
      <c r="I19" s="741">
        <v>3</v>
      </c>
      <c r="J19" s="743">
        <v>4</v>
      </c>
      <c r="K19" s="741"/>
      <c r="L19" s="743"/>
      <c r="M19" s="741">
        <v>1</v>
      </c>
      <c r="N19" s="743">
        <v>1</v>
      </c>
      <c r="O19" s="741">
        <v>2</v>
      </c>
      <c r="P19" s="743">
        <v>0</v>
      </c>
      <c r="Q19" s="799">
        <v>3</v>
      </c>
      <c r="R19" s="800">
        <v>0</v>
      </c>
      <c r="S19" s="801">
        <v>1</v>
      </c>
      <c r="T19" s="801">
        <v>0</v>
      </c>
      <c r="U19" s="797"/>
      <c r="V19" s="802"/>
      <c r="W19" s="803">
        <f t="shared" si="1"/>
        <v>13</v>
      </c>
      <c r="X19" s="804">
        <f t="shared" si="2"/>
        <v>7</v>
      </c>
      <c r="Y19" s="805">
        <f>SUM(C19:V19)</f>
        <v>20</v>
      </c>
      <c r="Z19" s="567">
        <v>10</v>
      </c>
      <c r="AA19" s="565">
        <f t="shared" si="3"/>
        <v>2</v>
      </c>
    </row>
    <row r="20" spans="1:27" ht="14.25">
      <c r="A20" s="207"/>
      <c r="B20" s="806" t="s">
        <v>93</v>
      </c>
      <c r="C20" s="740"/>
      <c r="D20" s="740"/>
      <c r="E20" s="207"/>
      <c r="F20" s="740"/>
      <c r="G20" s="807"/>
      <c r="H20" s="807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>
        <v>1</v>
      </c>
      <c r="T20" s="740"/>
      <c r="U20" s="740"/>
      <c r="V20" s="740"/>
      <c r="W20" s="808"/>
      <c r="X20" s="808"/>
      <c r="Y20" s="809"/>
      <c r="Z20" s="286"/>
      <c r="AA20" s="745"/>
    </row>
    <row r="21" spans="3:25" ht="14.25">
      <c r="C21" s="623">
        <f>SUM(C3:C20)</f>
        <v>23</v>
      </c>
      <c r="D21" s="623">
        <f aca="true" t="shared" si="4" ref="D21:V21">SUM(D3:D20)</f>
        <v>21</v>
      </c>
      <c r="E21" s="623">
        <f t="shared" si="4"/>
        <v>16</v>
      </c>
      <c r="F21" s="623">
        <f t="shared" si="4"/>
        <v>10</v>
      </c>
      <c r="G21" s="623">
        <f t="shared" si="4"/>
        <v>0</v>
      </c>
      <c r="H21" s="623">
        <f t="shared" si="4"/>
        <v>0</v>
      </c>
      <c r="I21" s="623">
        <f t="shared" si="4"/>
        <v>21</v>
      </c>
      <c r="J21" s="623">
        <f t="shared" si="4"/>
        <v>16</v>
      </c>
      <c r="K21" s="623">
        <f t="shared" si="4"/>
        <v>0</v>
      </c>
      <c r="L21" s="623">
        <f t="shared" si="4"/>
        <v>0</v>
      </c>
      <c r="M21" s="623">
        <f t="shared" si="4"/>
        <v>25</v>
      </c>
      <c r="N21" s="623">
        <f t="shared" si="4"/>
        <v>16</v>
      </c>
      <c r="O21" s="623">
        <f t="shared" si="4"/>
        <v>18</v>
      </c>
      <c r="P21" s="623">
        <f t="shared" si="4"/>
        <v>13</v>
      </c>
      <c r="Q21" s="623">
        <f t="shared" si="4"/>
        <v>26</v>
      </c>
      <c r="R21" s="623">
        <f t="shared" si="4"/>
        <v>10</v>
      </c>
      <c r="S21" s="623">
        <f>SUM(S3:S20)</f>
        <v>17</v>
      </c>
      <c r="T21" s="623">
        <f t="shared" si="4"/>
        <v>8</v>
      </c>
      <c r="U21" s="623">
        <f t="shared" si="4"/>
        <v>0</v>
      </c>
      <c r="V21" s="623">
        <f t="shared" si="4"/>
        <v>0</v>
      </c>
      <c r="W21" s="623">
        <f>SUM(W3:W19)</f>
        <v>145</v>
      </c>
      <c r="X21" s="623">
        <f>SUM(X3:X19)</f>
        <v>94</v>
      </c>
      <c r="Y21" s="810">
        <f>SUM(Y3:Y19)</f>
        <v>239</v>
      </c>
    </row>
    <row r="23" ht="14.25">
      <c r="B23" s="495"/>
    </row>
  </sheetData>
  <mergeCells count="10">
    <mergeCell ref="C1:D1"/>
    <mergeCell ref="E1:F1"/>
    <mergeCell ref="G1:H1"/>
    <mergeCell ref="I1:J1"/>
    <mergeCell ref="K1:L1"/>
    <mergeCell ref="M1:N1"/>
    <mergeCell ref="O1:P1"/>
    <mergeCell ref="U1:V1"/>
    <mergeCell ref="Q1:R1"/>
    <mergeCell ref="S1:T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Varsányi Zsuzsanna</dc:creator>
  <cp:keywords/>
  <dc:description/>
  <cp:lastModifiedBy>Milka</cp:lastModifiedBy>
  <cp:lastPrinted>2008-06-07T07:19:35Z</cp:lastPrinted>
  <dcterms:created xsi:type="dcterms:W3CDTF">2006-10-01T11:02:22Z</dcterms:created>
  <dcterms:modified xsi:type="dcterms:W3CDTF">2009-03-14T14:14:36Z</dcterms:modified>
  <cp:category/>
  <cp:version/>
  <cp:contentType/>
  <cp:contentStatus/>
</cp:coreProperties>
</file>